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D:\RESPALDO GJ\VIGENCIA 2020\PLAN DE ACCION INTITUCIONAL 2020\"/>
    </mc:Choice>
  </mc:AlternateContent>
  <xr:revisionPtr revIDLastSave="0" documentId="13_ncr:1_{F3B0ED0D-3655-43AA-9CE1-0B32429D74C0}" xr6:coauthVersionLast="45" xr6:coauthVersionMax="45" xr10:uidLastSave="{00000000-0000-0000-0000-000000000000}"/>
  <bookViews>
    <workbookView xWindow="-108" yWindow="-108" windowWidth="23256" windowHeight="12576" xr2:uid="{00000000-000D-0000-FFFF-FFFF00000000}"/>
  </bookViews>
  <sheets>
    <sheet name="Monitoreo_Seguimento_Evaluación" sheetId="3" r:id="rId1"/>
    <sheet name="PINAR" sheetId="4" state="hidden" r:id="rId2"/>
    <sheet name="PLAN-ADQUISICIONES" sheetId="5" state="hidden" r:id="rId3"/>
    <sheet name="PLAN-VACANTES" sheetId="6" state="hidden" r:id="rId4"/>
    <sheet name="PREVISION-RECURSOS-HUMANOS" sheetId="7" state="hidden" r:id="rId5"/>
    <sheet name="ESTRATEGICO-TH" sheetId="8" state="hidden" r:id="rId6"/>
    <sheet name="INS-CAPACITACIONES" sheetId="9" state="hidden" r:id="rId7"/>
    <sheet name="INCENTIVOS-INSTITUCIONALES" sheetId="10" state="hidden" r:id="rId8"/>
    <sheet name="SG-SST" sheetId="11" state="hidden" r:id="rId9"/>
    <sheet name="ANTICORRUPCION" sheetId="12" state="hidden" r:id="rId10"/>
    <sheet name="PETI" sheetId="13" state="hidden" r:id="rId11"/>
    <sheet name="TRATAMIENTO-PRIVACIDAD-INFORMAC" sheetId="14" state="hidden" r:id="rId12"/>
    <sheet name="SEGURIDAD INFORMACION" sheetId="15" state="hidden" r:id="rId13"/>
  </sheets>
  <externalReferences>
    <externalReference r:id="rId14"/>
  </externalReferences>
  <definedNames>
    <definedName name="_xlnm.Print_Area" localSheetId="0">Monitoreo_Seguimento_Evaluación!$A$1:$Z$9</definedName>
    <definedName name="departamentos">[1]TABLA!$D$2:$D$36</definedName>
    <definedName name="nivel">[1]TABLA!$C$2:$C$3</definedName>
    <definedName name="orden">[1]TABLA!$A$3:$A$4</definedName>
    <definedName name="sector">[1]TABLA!$B$2:$B$26</definedName>
    <definedName name="vigencias">[1]TABLA!$E$2:$E$7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55" i="3" l="1"/>
  <c r="P155" i="3"/>
  <c r="U155" i="3" s="1"/>
  <c r="N155" i="3"/>
  <c r="K155" i="3"/>
  <c r="I155" i="3"/>
  <c r="S151" i="3"/>
  <c r="N151" i="3"/>
  <c r="K151" i="3"/>
  <c r="P151" i="3" s="1"/>
  <c r="U151" i="3" s="1"/>
  <c r="I151" i="3"/>
  <c r="S150" i="3"/>
  <c r="P150" i="3"/>
  <c r="U150" i="3" s="1"/>
  <c r="N150" i="3"/>
  <c r="K150" i="3"/>
  <c r="I150" i="3"/>
  <c r="S146" i="3"/>
  <c r="N146" i="3"/>
  <c r="K146" i="3"/>
  <c r="P146" i="3" s="1"/>
  <c r="U146" i="3" s="1"/>
  <c r="I146" i="3"/>
  <c r="S145" i="3"/>
  <c r="P145" i="3"/>
  <c r="U145" i="3" s="1"/>
  <c r="N145" i="3"/>
  <c r="K145" i="3"/>
  <c r="I145" i="3"/>
  <c r="S143" i="3"/>
  <c r="N143" i="3"/>
  <c r="K143" i="3"/>
  <c r="P143" i="3" s="1"/>
  <c r="U143" i="3" s="1"/>
  <c r="I143" i="3"/>
  <c r="S142" i="3"/>
  <c r="P142" i="3"/>
  <c r="U142" i="3" s="1"/>
  <c r="N142" i="3"/>
  <c r="K142" i="3"/>
  <c r="I142" i="3"/>
  <c r="S141" i="3"/>
  <c r="N141" i="3"/>
  <c r="K141" i="3"/>
  <c r="P141" i="3" s="1"/>
  <c r="U141" i="3" s="1"/>
  <c r="I141" i="3"/>
  <c r="S140" i="3"/>
  <c r="P140" i="3"/>
  <c r="U140" i="3" s="1"/>
  <c r="N140" i="3"/>
  <c r="K140" i="3"/>
  <c r="I140" i="3"/>
  <c r="S139" i="3"/>
  <c r="N139" i="3"/>
  <c r="K139" i="3"/>
  <c r="P139" i="3" s="1"/>
  <c r="U139" i="3" s="1"/>
  <c r="I139" i="3"/>
  <c r="S138" i="3"/>
  <c r="P138" i="3"/>
  <c r="U138" i="3" s="1"/>
  <c r="N138" i="3"/>
  <c r="K138" i="3"/>
  <c r="I138" i="3"/>
  <c r="S137" i="3"/>
  <c r="N137" i="3"/>
  <c r="K137" i="3"/>
  <c r="P137" i="3" s="1"/>
  <c r="U137" i="3" s="1"/>
  <c r="I137" i="3"/>
  <c r="S136" i="3"/>
  <c r="P136" i="3"/>
  <c r="U136" i="3" s="1"/>
  <c r="N136" i="3"/>
  <c r="K136" i="3"/>
  <c r="I136" i="3"/>
  <c r="S135" i="3"/>
  <c r="N135" i="3"/>
  <c r="K135" i="3"/>
  <c r="P135" i="3" s="1"/>
  <c r="U135" i="3" s="1"/>
  <c r="I135" i="3"/>
  <c r="S134" i="3"/>
  <c r="P134" i="3"/>
  <c r="U134" i="3" s="1"/>
  <c r="N134" i="3"/>
  <c r="K134" i="3"/>
  <c r="I134" i="3"/>
  <c r="S133" i="3"/>
  <c r="N133" i="3"/>
  <c r="K133" i="3"/>
  <c r="P133" i="3" s="1"/>
  <c r="U133" i="3" s="1"/>
  <c r="I133" i="3"/>
  <c r="S130" i="3"/>
  <c r="P130" i="3"/>
  <c r="U130" i="3" s="1"/>
  <c r="N130" i="3"/>
  <c r="K130" i="3"/>
  <c r="I130" i="3"/>
  <c r="S128" i="3"/>
  <c r="N128" i="3"/>
  <c r="I128" i="3"/>
  <c r="S126" i="3"/>
  <c r="N126" i="3"/>
  <c r="K126" i="3"/>
  <c r="P126" i="3" s="1"/>
  <c r="U126" i="3" s="1"/>
  <c r="I126" i="3"/>
  <c r="S124" i="3"/>
  <c r="N124" i="3"/>
  <c r="I124" i="3"/>
  <c r="S123" i="3"/>
  <c r="N123" i="3"/>
  <c r="I123" i="3"/>
  <c r="S122" i="3"/>
  <c r="N122" i="3"/>
  <c r="I122" i="3"/>
  <c r="Z80" i="3" l="1"/>
  <c r="X80" i="3"/>
  <c r="U80" i="3"/>
  <c r="S80" i="3"/>
  <c r="P80" i="3"/>
  <c r="N80" i="3"/>
  <c r="K80" i="3"/>
  <c r="I80" i="3"/>
  <c r="Z79" i="3"/>
  <c r="U79" i="3"/>
  <c r="S79" i="3"/>
  <c r="P79" i="3"/>
  <c r="N79" i="3"/>
  <c r="K79" i="3"/>
  <c r="I79" i="3"/>
  <c r="W78" i="3"/>
  <c r="X78" i="3" s="1"/>
  <c r="V78" i="3"/>
  <c r="R78" i="3"/>
  <c r="S78" i="3" s="1"/>
  <c r="Q78" i="3"/>
  <c r="U78" i="3" s="1"/>
  <c r="P78" i="3"/>
  <c r="N78" i="3"/>
  <c r="K78" i="3"/>
  <c r="I78" i="3"/>
  <c r="Z77" i="3"/>
  <c r="X77" i="3"/>
  <c r="U77" i="3"/>
  <c r="S77" i="3"/>
  <c r="P77" i="3"/>
  <c r="N77" i="3"/>
  <c r="K77" i="3"/>
  <c r="I77" i="3"/>
  <c r="Z76" i="3"/>
  <c r="X76" i="3"/>
  <c r="U76" i="3"/>
  <c r="S76" i="3"/>
  <c r="P76" i="3"/>
  <c r="N76" i="3"/>
  <c r="K76" i="3"/>
  <c r="I76" i="3"/>
  <c r="Z75" i="3"/>
  <c r="X75" i="3"/>
  <c r="U75" i="3"/>
  <c r="S75" i="3"/>
  <c r="P75" i="3"/>
  <c r="N75" i="3"/>
  <c r="K75" i="3"/>
  <c r="I75" i="3"/>
  <c r="Z74" i="3"/>
  <c r="X74" i="3"/>
  <c r="U74" i="3"/>
  <c r="S74" i="3"/>
  <c r="P74" i="3"/>
  <c r="N74" i="3"/>
  <c r="K74" i="3"/>
  <c r="I74" i="3"/>
  <c r="W73" i="3"/>
  <c r="Z73" i="3" s="1"/>
  <c r="S73" i="3"/>
  <c r="P73" i="3"/>
  <c r="N73" i="3"/>
  <c r="M73" i="3"/>
  <c r="U73" i="3" s="1"/>
  <c r="K73" i="3"/>
  <c r="I73" i="3"/>
  <c r="Z72" i="3"/>
  <c r="X72" i="3"/>
  <c r="U72" i="3"/>
  <c r="S72" i="3"/>
  <c r="P72" i="3"/>
  <c r="N72" i="3"/>
  <c r="K72" i="3"/>
  <c r="I72" i="3"/>
  <c r="Z71" i="3"/>
  <c r="X71" i="3"/>
  <c r="U71" i="3"/>
  <c r="S71" i="3"/>
  <c r="P71" i="3"/>
  <c r="N71" i="3"/>
  <c r="K71" i="3"/>
  <c r="I71" i="3"/>
  <c r="Z70" i="3"/>
  <c r="X70" i="3"/>
  <c r="U70" i="3"/>
  <c r="S70" i="3"/>
  <c r="P70" i="3"/>
  <c r="N70" i="3"/>
  <c r="K70" i="3"/>
  <c r="I70" i="3"/>
  <c r="Z69" i="3"/>
  <c r="X69" i="3"/>
  <c r="U69" i="3"/>
  <c r="S69" i="3"/>
  <c r="P69" i="3"/>
  <c r="N69" i="3"/>
  <c r="K69" i="3"/>
  <c r="I69" i="3"/>
  <c r="Z68" i="3"/>
  <c r="X68" i="3"/>
  <c r="U68" i="3"/>
  <c r="S68" i="3"/>
  <c r="P68" i="3"/>
  <c r="N68" i="3"/>
  <c r="K68" i="3"/>
  <c r="I68" i="3"/>
  <c r="Z67" i="3"/>
  <c r="X67" i="3"/>
  <c r="U67" i="3"/>
  <c r="S67" i="3"/>
  <c r="P67" i="3"/>
  <c r="N67" i="3"/>
  <c r="K67" i="3"/>
  <c r="I67" i="3"/>
  <c r="Z66" i="3"/>
  <c r="U66" i="3"/>
  <c r="S66" i="3"/>
  <c r="P66" i="3"/>
  <c r="N66" i="3"/>
  <c r="Z65" i="3"/>
  <c r="X65" i="3"/>
  <c r="U65" i="3"/>
  <c r="S65" i="3"/>
  <c r="P65" i="3"/>
  <c r="N65" i="3"/>
  <c r="K65" i="3"/>
  <c r="I65" i="3"/>
  <c r="Z64" i="3"/>
  <c r="X64" i="3"/>
  <c r="U64" i="3"/>
  <c r="S64" i="3"/>
  <c r="P64" i="3"/>
  <c r="N64" i="3"/>
  <c r="K64" i="3"/>
  <c r="I64" i="3"/>
  <c r="Z63" i="3"/>
  <c r="X63" i="3"/>
  <c r="U63" i="3"/>
  <c r="S63" i="3"/>
  <c r="P63" i="3"/>
  <c r="N63" i="3"/>
  <c r="K63" i="3"/>
  <c r="I63" i="3"/>
  <c r="Z62" i="3"/>
  <c r="X62" i="3"/>
  <c r="U62" i="3"/>
  <c r="S62" i="3"/>
  <c r="P62" i="3"/>
  <c r="N62" i="3"/>
  <c r="K62" i="3"/>
  <c r="I62" i="3"/>
  <c r="Z61" i="3"/>
  <c r="X61" i="3"/>
  <c r="U61" i="3"/>
  <c r="S61" i="3"/>
  <c r="P61" i="3"/>
  <c r="N61" i="3"/>
  <c r="K61" i="3"/>
  <c r="I61" i="3"/>
  <c r="Z60" i="3"/>
  <c r="X60" i="3"/>
  <c r="U60" i="3"/>
  <c r="S60" i="3"/>
  <c r="P60" i="3"/>
  <c r="N60" i="3"/>
  <c r="K60" i="3"/>
  <c r="I60" i="3"/>
  <c r="Z59" i="3"/>
  <c r="X59" i="3"/>
  <c r="U59" i="3"/>
  <c r="S59" i="3"/>
  <c r="P59" i="3"/>
  <c r="N59" i="3"/>
  <c r="K59" i="3"/>
  <c r="I59" i="3"/>
  <c r="Z58" i="3"/>
  <c r="X58" i="3"/>
  <c r="U58" i="3"/>
  <c r="S58" i="3"/>
  <c r="P58" i="3"/>
  <c r="N58" i="3"/>
  <c r="K58" i="3"/>
  <c r="I58" i="3"/>
  <c r="Z57" i="3"/>
  <c r="X57" i="3"/>
  <c r="U57" i="3"/>
  <c r="S57" i="3"/>
  <c r="P57" i="3"/>
  <c r="N57" i="3"/>
  <c r="K57" i="3"/>
  <c r="I57" i="3"/>
  <c r="Z56" i="3"/>
  <c r="X56" i="3"/>
  <c r="U56" i="3"/>
  <c r="S56" i="3"/>
  <c r="P56" i="3"/>
  <c r="N56" i="3"/>
  <c r="K56" i="3"/>
  <c r="I56" i="3"/>
  <c r="Z55" i="3"/>
  <c r="X55" i="3"/>
  <c r="U55" i="3"/>
  <c r="S55" i="3"/>
  <c r="P55" i="3"/>
  <c r="N55" i="3"/>
  <c r="L55" i="3"/>
  <c r="K55" i="3"/>
  <c r="I55" i="3"/>
  <c r="Z54" i="3"/>
  <c r="X54" i="3"/>
  <c r="U54" i="3"/>
  <c r="S54" i="3"/>
  <c r="P54" i="3"/>
  <c r="N54" i="3"/>
  <c r="K54" i="3"/>
  <c r="I54" i="3"/>
  <c r="Z53" i="3"/>
  <c r="X53" i="3"/>
  <c r="U53" i="3"/>
  <c r="S53" i="3"/>
  <c r="P53" i="3"/>
  <c r="N53" i="3"/>
  <c r="K53" i="3"/>
  <c r="I53" i="3"/>
  <c r="Z52" i="3"/>
  <c r="X52" i="3"/>
  <c r="U52" i="3"/>
  <c r="S52" i="3"/>
  <c r="P52" i="3"/>
  <c r="N52" i="3"/>
  <c r="K52" i="3"/>
  <c r="I52" i="3"/>
  <c r="X51" i="3"/>
  <c r="S51" i="3"/>
  <c r="L51" i="3"/>
  <c r="Z51" i="3" s="1"/>
  <c r="K51" i="3"/>
  <c r="I51" i="3"/>
  <c r="Z78" i="3" l="1"/>
  <c r="X73" i="3"/>
  <c r="N51" i="3"/>
  <c r="U51" i="3"/>
  <c r="P51" i="3"/>
  <c r="Z94" i="3" l="1"/>
  <c r="U94" i="3"/>
  <c r="S94" i="3"/>
  <c r="P94" i="3"/>
  <c r="N94" i="3"/>
  <c r="K94" i="3"/>
  <c r="I94" i="3"/>
  <c r="Z93" i="3"/>
  <c r="U93" i="3"/>
  <c r="S93" i="3"/>
  <c r="P93" i="3"/>
  <c r="N93" i="3"/>
  <c r="K93" i="3"/>
  <c r="I93" i="3"/>
  <c r="Z92" i="3"/>
  <c r="U92" i="3"/>
  <c r="S92" i="3"/>
  <c r="P92" i="3"/>
  <c r="N92" i="3"/>
  <c r="K92" i="3"/>
  <c r="I92" i="3"/>
  <c r="Z91" i="3"/>
  <c r="U91" i="3"/>
  <c r="S91" i="3"/>
  <c r="P91" i="3"/>
  <c r="N91" i="3"/>
  <c r="K91" i="3"/>
  <c r="I91" i="3"/>
  <c r="Z90" i="3"/>
  <c r="U90" i="3"/>
  <c r="S90" i="3"/>
  <c r="P90" i="3"/>
  <c r="N90" i="3"/>
  <c r="K90" i="3"/>
  <c r="I90" i="3"/>
  <c r="Z89" i="3"/>
  <c r="U89" i="3"/>
  <c r="S89" i="3"/>
  <c r="P89" i="3"/>
  <c r="N89" i="3"/>
  <c r="K89" i="3"/>
  <c r="I89" i="3"/>
  <c r="Z88" i="3"/>
  <c r="U88" i="3"/>
  <c r="S88" i="3"/>
  <c r="P88" i="3"/>
  <c r="N88" i="3"/>
  <c r="K88" i="3"/>
  <c r="I88" i="3"/>
  <c r="Z87" i="3"/>
  <c r="U87" i="3"/>
  <c r="S87" i="3"/>
  <c r="P87" i="3"/>
  <c r="N87" i="3"/>
  <c r="K87" i="3"/>
  <c r="I87" i="3"/>
  <c r="Z86" i="3"/>
  <c r="U86" i="3"/>
  <c r="S86" i="3"/>
  <c r="P86" i="3"/>
  <c r="N86" i="3"/>
  <c r="K86" i="3"/>
  <c r="I86" i="3"/>
  <c r="Z85" i="3"/>
  <c r="U85" i="3"/>
  <c r="S85" i="3"/>
  <c r="P85" i="3"/>
  <c r="N85" i="3"/>
  <c r="K85" i="3"/>
  <c r="I85" i="3"/>
  <c r="Z84" i="3"/>
  <c r="U84" i="3"/>
  <c r="S84" i="3"/>
  <c r="P84" i="3"/>
  <c r="N84" i="3"/>
  <c r="K84" i="3"/>
  <c r="I84" i="3"/>
  <c r="Z83" i="3"/>
  <c r="U83" i="3"/>
  <c r="S83" i="3"/>
  <c r="P83" i="3"/>
  <c r="N83" i="3"/>
  <c r="K83" i="3"/>
  <c r="I83" i="3"/>
  <c r="U82" i="3"/>
  <c r="Z81" i="3"/>
  <c r="U81" i="3"/>
  <c r="S81" i="3"/>
  <c r="P81" i="3"/>
  <c r="N81" i="3"/>
  <c r="K81" i="3"/>
  <c r="I81" i="3"/>
  <c r="Z50" i="3"/>
  <c r="X50" i="3"/>
  <c r="U50" i="3"/>
  <c r="S50" i="3"/>
  <c r="P50" i="3"/>
  <c r="N50" i="3"/>
  <c r="K50" i="3"/>
  <c r="I50" i="3"/>
  <c r="X49" i="3"/>
  <c r="S49" i="3"/>
  <c r="N49" i="3"/>
  <c r="I49" i="3"/>
  <c r="F49" i="3"/>
  <c r="Z49" i="3" s="1"/>
  <c r="Z48" i="3"/>
  <c r="X48" i="3"/>
  <c r="U48" i="3"/>
  <c r="S48" i="3"/>
  <c r="P48" i="3"/>
  <c r="N48" i="3"/>
  <c r="K48" i="3"/>
  <c r="I48" i="3"/>
  <c r="X47" i="3"/>
  <c r="S47" i="3"/>
  <c r="N47" i="3"/>
  <c r="I47" i="3"/>
  <c r="F47" i="3"/>
  <c r="Z47" i="3" s="1"/>
  <c r="Z46" i="3"/>
  <c r="X46" i="3"/>
  <c r="U46" i="3"/>
  <c r="S46" i="3"/>
  <c r="P46" i="3"/>
  <c r="N46" i="3"/>
  <c r="K46" i="3"/>
  <c r="I46" i="3"/>
  <c r="Z45" i="3"/>
  <c r="X45" i="3"/>
  <c r="U45" i="3"/>
  <c r="S45" i="3"/>
  <c r="P45" i="3"/>
  <c r="N45" i="3"/>
  <c r="K45" i="3"/>
  <c r="I45" i="3"/>
  <c r="K49" i="3" l="1"/>
  <c r="P47" i="3"/>
  <c r="K47" i="3"/>
  <c r="U47" i="3"/>
  <c r="P49" i="3"/>
  <c r="U49" i="3"/>
  <c r="U194" i="3" l="1"/>
  <c r="S194" i="3"/>
  <c r="P194" i="3"/>
  <c r="N194" i="3"/>
  <c r="K194" i="3"/>
  <c r="I194" i="3"/>
  <c r="U193" i="3"/>
  <c r="S193" i="3"/>
  <c r="P193" i="3"/>
  <c r="N193" i="3"/>
  <c r="K193" i="3"/>
  <c r="I193" i="3"/>
  <c r="U192" i="3"/>
  <c r="S192" i="3"/>
  <c r="P192" i="3"/>
  <c r="N192" i="3"/>
  <c r="K192" i="3"/>
  <c r="I192" i="3"/>
  <c r="U191" i="3"/>
  <c r="S191" i="3"/>
  <c r="P191" i="3"/>
  <c r="N191" i="3"/>
  <c r="K191" i="3"/>
  <c r="I191" i="3"/>
  <c r="U190" i="3"/>
  <c r="S190" i="3"/>
  <c r="P190" i="3"/>
  <c r="N190" i="3"/>
  <c r="K190" i="3"/>
  <c r="I190" i="3"/>
  <c r="U189" i="3"/>
  <c r="S189" i="3"/>
  <c r="P189" i="3"/>
  <c r="N189" i="3"/>
  <c r="K189" i="3"/>
  <c r="S188" i="3"/>
  <c r="U188" i="3" s="1"/>
  <c r="P188" i="3"/>
  <c r="N188" i="3"/>
  <c r="I188" i="3"/>
  <c r="K188" i="3" s="1"/>
  <c r="Z171" i="3" l="1"/>
  <c r="S171" i="3"/>
  <c r="N171" i="3"/>
  <c r="K171" i="3"/>
  <c r="I171" i="3"/>
  <c r="Z170" i="3"/>
  <c r="S170" i="3"/>
  <c r="N170" i="3"/>
  <c r="K170" i="3"/>
  <c r="I170" i="3"/>
  <c r="Z169" i="3"/>
  <c r="S169" i="3"/>
  <c r="N169" i="3"/>
  <c r="K169" i="3"/>
  <c r="I169" i="3"/>
  <c r="Z168" i="3"/>
  <c r="S168" i="3"/>
  <c r="N168" i="3"/>
  <c r="K168" i="3"/>
  <c r="I168" i="3"/>
  <c r="Z167" i="3"/>
  <c r="S167" i="3"/>
  <c r="N167" i="3"/>
  <c r="K167" i="3"/>
  <c r="I167" i="3"/>
  <c r="Z166" i="3"/>
  <c r="S166" i="3"/>
  <c r="K166" i="3"/>
  <c r="I166" i="3"/>
  <c r="Z165" i="3"/>
  <c r="S165" i="3"/>
  <c r="N165" i="3"/>
  <c r="K165" i="3"/>
  <c r="I165" i="3"/>
  <c r="Z164" i="3"/>
  <c r="S164" i="3"/>
  <c r="N164" i="3"/>
  <c r="K164" i="3"/>
  <c r="I164" i="3"/>
  <c r="Z163" i="3"/>
  <c r="S163" i="3"/>
  <c r="N163" i="3"/>
  <c r="K163" i="3"/>
  <c r="I163" i="3"/>
  <c r="Z162" i="3"/>
  <c r="S162" i="3"/>
  <c r="N162" i="3"/>
  <c r="K162" i="3"/>
  <c r="I162" i="3"/>
  <c r="Z161" i="3"/>
  <c r="S161" i="3"/>
  <c r="N161" i="3"/>
  <c r="K161" i="3"/>
  <c r="I161" i="3"/>
  <c r="Z160" i="3"/>
  <c r="S160" i="3"/>
  <c r="N160" i="3"/>
  <c r="K160" i="3"/>
  <c r="I160" i="3"/>
  <c r="Z159" i="3"/>
  <c r="S159" i="3"/>
  <c r="N159" i="3"/>
  <c r="K159" i="3"/>
  <c r="Z158" i="3"/>
  <c r="S158" i="3"/>
  <c r="K158" i="3"/>
  <c r="I158" i="3"/>
  <c r="Z157" i="3"/>
  <c r="S157" i="3"/>
  <c r="N157" i="3"/>
  <c r="K157" i="3"/>
  <c r="I157" i="3"/>
  <c r="U187" i="3" l="1"/>
  <c r="S187" i="3"/>
  <c r="P187" i="3"/>
  <c r="N187" i="3"/>
  <c r="K187" i="3"/>
  <c r="I187" i="3"/>
  <c r="Z186" i="3"/>
  <c r="X186" i="3"/>
  <c r="U186" i="3"/>
  <c r="S186" i="3"/>
  <c r="N186" i="3"/>
  <c r="K186" i="3"/>
  <c r="P186" i="3" s="1"/>
  <c r="I186" i="3"/>
  <c r="Z185" i="3"/>
  <c r="X185" i="3"/>
  <c r="U185" i="3"/>
  <c r="S185" i="3"/>
  <c r="P185" i="3"/>
  <c r="K185" i="3"/>
  <c r="Z184" i="3"/>
  <c r="X184" i="3"/>
  <c r="U184" i="3"/>
  <c r="S184" i="3"/>
  <c r="N184" i="3"/>
  <c r="K184" i="3"/>
  <c r="P184" i="3" s="1"/>
  <c r="Z183" i="3"/>
  <c r="X183" i="3"/>
  <c r="U183" i="3"/>
  <c r="S183" i="3"/>
  <c r="N183" i="3"/>
  <c r="K183" i="3"/>
  <c r="P183" i="3" s="1"/>
  <c r="I183" i="3"/>
  <c r="Z182" i="3"/>
  <c r="X182" i="3"/>
  <c r="U182" i="3"/>
  <c r="S182" i="3"/>
  <c r="K182" i="3"/>
  <c r="P182" i="3" s="1"/>
  <c r="I182" i="3"/>
  <c r="Z181" i="3"/>
  <c r="X181" i="3"/>
  <c r="U181" i="3"/>
  <c r="S181" i="3"/>
  <c r="K181" i="3"/>
  <c r="P181" i="3" s="1"/>
  <c r="I181" i="3"/>
  <c r="Z180" i="3"/>
  <c r="X180" i="3"/>
  <c r="U180" i="3"/>
  <c r="S180" i="3"/>
  <c r="N180" i="3"/>
  <c r="K180" i="3"/>
  <c r="P180" i="3" s="1"/>
  <c r="I180" i="3"/>
  <c r="Z179" i="3"/>
  <c r="X179" i="3"/>
  <c r="U179" i="3"/>
  <c r="S179" i="3"/>
  <c r="N179" i="3"/>
  <c r="K179" i="3"/>
  <c r="P179" i="3" s="1"/>
  <c r="I179" i="3"/>
  <c r="Z178" i="3"/>
  <c r="X178" i="3"/>
  <c r="U178" i="3"/>
  <c r="S178" i="3"/>
  <c r="N178" i="3"/>
  <c r="K178" i="3"/>
  <c r="P178" i="3" s="1"/>
  <c r="I178" i="3"/>
  <c r="Z177" i="3"/>
  <c r="X177" i="3"/>
  <c r="U177" i="3"/>
  <c r="S177" i="3"/>
  <c r="N177" i="3"/>
  <c r="K177" i="3"/>
  <c r="P177" i="3" s="1"/>
  <c r="I177" i="3"/>
  <c r="Z210" i="3" l="1"/>
  <c r="X210" i="3"/>
  <c r="U210" i="3"/>
  <c r="S210" i="3"/>
  <c r="P210" i="3"/>
  <c r="N210" i="3"/>
  <c r="K210" i="3"/>
  <c r="I210" i="3"/>
  <c r="Z209" i="3"/>
  <c r="X209" i="3"/>
  <c r="U209" i="3"/>
  <c r="S209" i="3"/>
  <c r="P209" i="3"/>
  <c r="N209" i="3"/>
  <c r="K209" i="3"/>
  <c r="I209" i="3"/>
  <c r="Z208" i="3"/>
  <c r="X208" i="3"/>
  <c r="U208" i="3"/>
  <c r="S208" i="3"/>
  <c r="P208" i="3"/>
  <c r="N208" i="3"/>
  <c r="K208" i="3"/>
  <c r="I208" i="3"/>
  <c r="Z207" i="3"/>
  <c r="X207" i="3"/>
  <c r="U207" i="3"/>
  <c r="S207" i="3"/>
  <c r="P207" i="3"/>
  <c r="N207" i="3"/>
  <c r="K207" i="3"/>
  <c r="I207" i="3"/>
  <c r="Z206" i="3"/>
  <c r="X206" i="3"/>
  <c r="U206" i="3"/>
  <c r="S206" i="3"/>
  <c r="P206" i="3"/>
  <c r="N206" i="3"/>
  <c r="K206" i="3"/>
  <c r="I206" i="3"/>
  <c r="Z205" i="3"/>
  <c r="X205" i="3"/>
  <c r="U205" i="3"/>
  <c r="S205" i="3"/>
  <c r="P205" i="3"/>
  <c r="N205" i="3"/>
  <c r="K205" i="3"/>
  <c r="I205" i="3"/>
  <c r="Z204" i="3"/>
  <c r="X204" i="3"/>
  <c r="S204" i="3"/>
  <c r="N204" i="3"/>
  <c r="K204" i="3"/>
  <c r="I204" i="3"/>
  <c r="Z203" i="3"/>
  <c r="X203" i="3"/>
  <c r="S203" i="3"/>
  <c r="N203" i="3"/>
  <c r="K203" i="3"/>
  <c r="I203" i="3"/>
  <c r="Z202" i="3"/>
  <c r="X202" i="3"/>
  <c r="U202" i="3"/>
  <c r="S202" i="3"/>
  <c r="P202" i="3"/>
  <c r="N202" i="3"/>
  <c r="K202" i="3"/>
  <c r="I202" i="3"/>
  <c r="Z201" i="3"/>
  <c r="X201" i="3"/>
  <c r="U201" i="3"/>
  <c r="S201" i="3"/>
  <c r="P201" i="3"/>
  <c r="N201" i="3"/>
  <c r="K201" i="3"/>
  <c r="I201" i="3"/>
  <c r="Z200" i="3"/>
  <c r="U200" i="3"/>
  <c r="P200" i="3"/>
  <c r="N200" i="3"/>
  <c r="K200" i="3"/>
  <c r="I200" i="3"/>
  <c r="X199" i="3"/>
  <c r="U199" i="3"/>
  <c r="S199" i="3"/>
  <c r="P199" i="3"/>
  <c r="N199" i="3"/>
  <c r="K199" i="3"/>
  <c r="I199" i="3"/>
  <c r="K198" i="3"/>
  <c r="I198" i="3"/>
  <c r="Z197" i="3"/>
  <c r="X197" i="3"/>
  <c r="U197" i="3"/>
  <c r="S197" i="3"/>
  <c r="P197" i="3"/>
  <c r="N197" i="3"/>
  <c r="K197" i="3"/>
  <c r="I197" i="3"/>
  <c r="Z196" i="3"/>
  <c r="X196" i="3"/>
  <c r="U196" i="3"/>
  <c r="S196" i="3"/>
  <c r="P196" i="3"/>
  <c r="N196" i="3"/>
  <c r="K196" i="3"/>
  <c r="Z195" i="3"/>
  <c r="X195" i="3"/>
  <c r="P195" i="3"/>
  <c r="N195" i="3"/>
  <c r="K195" i="3"/>
  <c r="I195" i="3"/>
  <c r="U119" i="3" l="1"/>
  <c r="S119" i="3"/>
  <c r="P119" i="3"/>
  <c r="N119" i="3"/>
  <c r="K119" i="3"/>
  <c r="I119" i="3"/>
  <c r="U118" i="3"/>
  <c r="S118" i="3"/>
  <c r="P118" i="3"/>
  <c r="N118" i="3"/>
  <c r="K118" i="3"/>
  <c r="I118" i="3"/>
  <c r="U117" i="3"/>
  <c r="S117" i="3"/>
  <c r="P117" i="3"/>
  <c r="N117" i="3"/>
  <c r="K117" i="3"/>
  <c r="I117" i="3"/>
  <c r="U116" i="3"/>
  <c r="S116" i="3"/>
  <c r="P116" i="3"/>
  <c r="N116" i="3"/>
  <c r="K116" i="3"/>
  <c r="I116" i="3"/>
  <c r="U115" i="3"/>
  <c r="S115" i="3"/>
  <c r="P115" i="3"/>
  <c r="N115" i="3"/>
  <c r="K115" i="3"/>
  <c r="I115" i="3"/>
  <c r="U114" i="3"/>
  <c r="S114" i="3"/>
  <c r="P114" i="3"/>
  <c r="N114" i="3"/>
  <c r="K114" i="3"/>
  <c r="I114" i="3"/>
  <c r="U113" i="3"/>
  <c r="S113" i="3"/>
  <c r="P113" i="3"/>
  <c r="N113" i="3"/>
  <c r="K113" i="3"/>
  <c r="I113" i="3"/>
  <c r="U112" i="3"/>
  <c r="S112" i="3"/>
  <c r="P112" i="3"/>
  <c r="N112" i="3"/>
  <c r="K112" i="3"/>
  <c r="I112" i="3"/>
  <c r="U111" i="3"/>
  <c r="S111" i="3"/>
  <c r="N111" i="3"/>
  <c r="K111" i="3"/>
  <c r="I111" i="3"/>
  <c r="U110" i="3"/>
  <c r="S110" i="3"/>
  <c r="P110" i="3"/>
  <c r="N110" i="3"/>
  <c r="K110" i="3"/>
  <c r="I110" i="3"/>
  <c r="U109" i="3"/>
  <c r="S109" i="3"/>
  <c r="P109" i="3"/>
  <c r="N109" i="3"/>
  <c r="I109" i="3"/>
  <c r="K109" i="3" s="1"/>
  <c r="U108" i="3"/>
  <c r="S108" i="3"/>
  <c r="P108" i="3"/>
  <c r="N108" i="3"/>
  <c r="I108" i="3"/>
  <c r="K108" i="3" s="1"/>
  <c r="U107" i="3"/>
  <c r="S107" i="3"/>
  <c r="P107" i="3"/>
  <c r="N107" i="3"/>
  <c r="K107" i="3"/>
  <c r="I107" i="3"/>
  <c r="U106" i="3"/>
  <c r="S106" i="3"/>
  <c r="P106" i="3"/>
  <c r="N106" i="3"/>
  <c r="K106" i="3"/>
  <c r="I106" i="3"/>
  <c r="U105" i="3"/>
  <c r="S105" i="3"/>
  <c r="P105" i="3"/>
  <c r="N105" i="3"/>
  <c r="K105" i="3"/>
  <c r="I105" i="3"/>
  <c r="U104" i="3"/>
  <c r="S104" i="3"/>
  <c r="P104" i="3"/>
  <c r="N104" i="3"/>
  <c r="K104" i="3"/>
  <c r="I104" i="3"/>
  <c r="U103" i="3"/>
  <c r="S103" i="3"/>
  <c r="P103" i="3"/>
  <c r="N103" i="3"/>
  <c r="K103" i="3"/>
  <c r="I103" i="3"/>
  <c r="U102" i="3"/>
  <c r="S102" i="3"/>
  <c r="P102" i="3"/>
  <c r="N102" i="3"/>
  <c r="K102" i="3"/>
  <c r="I102" i="3"/>
  <c r="U101" i="3"/>
  <c r="S101" i="3"/>
  <c r="P101" i="3"/>
  <c r="N101" i="3"/>
  <c r="K101" i="3"/>
  <c r="I101" i="3"/>
  <c r="N175" i="3" l="1"/>
  <c r="N174" i="3"/>
  <c r="N173" i="3"/>
  <c r="N172" i="3"/>
  <c r="P100" i="3" l="1"/>
  <c r="K176" i="3" l="1"/>
  <c r="I176" i="3"/>
  <c r="K175" i="3"/>
  <c r="I175" i="3"/>
  <c r="K174" i="3"/>
  <c r="I174" i="3"/>
  <c r="K173" i="3"/>
  <c r="I173" i="3"/>
  <c r="K172" i="3"/>
  <c r="I172" i="3"/>
  <c r="K44" i="3" l="1"/>
  <c r="I44" i="3"/>
  <c r="K43" i="3"/>
  <c r="I43" i="3"/>
  <c r="K42" i="3"/>
  <c r="I42" i="3"/>
  <c r="K41" i="3"/>
  <c r="I41" i="3"/>
  <c r="K40" i="3"/>
  <c r="I40" i="3"/>
  <c r="K39" i="3"/>
  <c r="I39" i="3"/>
  <c r="K38" i="3"/>
  <c r="I38" i="3"/>
  <c r="K37" i="3"/>
  <c r="I37" i="3"/>
  <c r="K36" i="3"/>
  <c r="I36" i="3"/>
  <c r="K35" i="3"/>
  <c r="I35" i="3"/>
  <c r="K34" i="3"/>
  <c r="I34" i="3"/>
  <c r="K33" i="3"/>
  <c r="I33" i="3"/>
  <c r="K32" i="3"/>
  <c r="I32" i="3"/>
  <c r="K31" i="3"/>
  <c r="I31" i="3"/>
  <c r="K30" i="3"/>
  <c r="I30" i="3"/>
  <c r="K29" i="3"/>
  <c r="I29" i="3"/>
  <c r="K28" i="3"/>
  <c r="I28" i="3"/>
  <c r="K27" i="3"/>
  <c r="I27" i="3"/>
  <c r="K26" i="3"/>
  <c r="I26" i="3"/>
  <c r="K25" i="3"/>
  <c r="I25" i="3"/>
  <c r="K24" i="3"/>
  <c r="I24" i="3"/>
  <c r="K23" i="3"/>
  <c r="I23" i="3"/>
  <c r="K22" i="3"/>
  <c r="I22" i="3"/>
  <c r="K21" i="3"/>
  <c r="I21" i="3"/>
  <c r="K20" i="3"/>
  <c r="I20" i="3"/>
  <c r="K19" i="3"/>
  <c r="I19" i="3"/>
  <c r="K18" i="3"/>
  <c r="I18" i="3"/>
  <c r="K17" i="3"/>
  <c r="I17" i="3"/>
  <c r="K16" i="3"/>
  <c r="I16" i="3"/>
  <c r="K15" i="3"/>
  <c r="I15" i="3"/>
  <c r="K14" i="3"/>
  <c r="I14" i="3"/>
  <c r="K13" i="3"/>
  <c r="I13" i="3"/>
  <c r="K12" i="3"/>
  <c r="I12" i="3"/>
  <c r="K11" i="3"/>
  <c r="I11" i="3"/>
  <c r="K10" i="3"/>
  <c r="I10" i="3"/>
  <c r="U100" i="3" l="1"/>
  <c r="S100" i="3"/>
  <c r="K100" i="3"/>
  <c r="I100" i="3"/>
  <c r="U99" i="3"/>
  <c r="S99" i="3"/>
  <c r="K99" i="3"/>
  <c r="I99" i="3"/>
  <c r="Z98" i="3"/>
  <c r="X98" i="3"/>
  <c r="U98" i="3"/>
  <c r="S98" i="3"/>
  <c r="K98" i="3"/>
  <c r="I98" i="3"/>
  <c r="Z97" i="3"/>
  <c r="X97" i="3"/>
  <c r="U97" i="3"/>
  <c r="S97" i="3"/>
  <c r="K97" i="3"/>
  <c r="I97" i="3"/>
  <c r="Z96" i="3"/>
  <c r="X96" i="3"/>
  <c r="U96" i="3"/>
  <c r="S96" i="3"/>
  <c r="K96" i="3"/>
  <c r="I96" i="3"/>
  <c r="Z95" i="3"/>
  <c r="X95" i="3"/>
  <c r="U95" i="3"/>
  <c r="S95" i="3"/>
  <c r="K95" i="3"/>
  <c r="I95" i="3"/>
  <c r="Z176" i="3" l="1"/>
  <c r="Z175" i="3"/>
  <c r="Z174" i="3"/>
  <c r="Z173" i="3"/>
  <c r="Z172" i="3"/>
  <c r="Z24" i="3" l="1"/>
  <c r="X24" i="3"/>
  <c r="Z23" i="3"/>
  <c r="X23" i="3"/>
  <c r="Z22" i="3"/>
  <c r="X22" i="3"/>
  <c r="Z21" i="3"/>
  <c r="X21" i="3"/>
  <c r="Z20" i="3"/>
  <c r="X20" i="3"/>
  <c r="Z19" i="3"/>
  <c r="X19" i="3"/>
  <c r="Z18" i="3"/>
  <c r="X18" i="3"/>
  <c r="Z17" i="3"/>
  <c r="X17" i="3"/>
  <c r="Z16" i="3"/>
  <c r="X16" i="3"/>
  <c r="Z15" i="3"/>
  <c r="X15" i="3"/>
  <c r="Z14" i="3"/>
  <c r="X14" i="3"/>
  <c r="Z13" i="3"/>
  <c r="X13" i="3"/>
  <c r="Z12" i="3"/>
  <c r="X12" i="3"/>
  <c r="Z11" i="3"/>
  <c r="X11" i="3"/>
  <c r="Z10" i="3"/>
  <c r="X10" i="3"/>
  <c r="Z40" i="3" l="1"/>
  <c r="X40" i="3"/>
  <c r="U40" i="3"/>
  <c r="S40" i="3"/>
  <c r="P40" i="3"/>
  <c r="N40" i="3"/>
  <c r="Z39" i="3"/>
  <c r="X39" i="3"/>
  <c r="U39" i="3"/>
  <c r="S39" i="3"/>
  <c r="P39" i="3"/>
  <c r="N39" i="3"/>
  <c r="X38" i="3"/>
  <c r="S38" i="3"/>
  <c r="N38" i="3"/>
  <c r="X37" i="3"/>
  <c r="X36" i="3"/>
  <c r="Z36" i="3"/>
  <c r="P36" i="3"/>
  <c r="N36" i="3"/>
  <c r="Z35" i="3"/>
  <c r="X35" i="3"/>
  <c r="U35" i="3"/>
  <c r="S35" i="3"/>
  <c r="P35" i="3"/>
  <c r="N35" i="3"/>
  <c r="Z34" i="3"/>
  <c r="X34" i="3"/>
  <c r="U34" i="3"/>
  <c r="S34" i="3"/>
  <c r="P34" i="3"/>
  <c r="N34" i="3"/>
  <c r="Z33" i="3"/>
  <c r="X33" i="3"/>
  <c r="U33" i="3"/>
  <c r="S33" i="3"/>
  <c r="P33" i="3"/>
  <c r="N33" i="3"/>
  <c r="Z32" i="3"/>
  <c r="X32" i="3"/>
  <c r="U32" i="3"/>
  <c r="S32" i="3"/>
  <c r="P32" i="3"/>
  <c r="N32" i="3"/>
  <c r="Z31" i="3"/>
  <c r="X31" i="3"/>
  <c r="U31" i="3"/>
  <c r="S31" i="3"/>
  <c r="P31" i="3"/>
  <c r="N31" i="3"/>
  <c r="X41" i="3"/>
  <c r="Z41" i="3"/>
  <c r="X42" i="3"/>
  <c r="Z42" i="3"/>
  <c r="U36" i="3" l="1"/>
  <c r="U37" i="3"/>
  <c r="N37" i="3"/>
  <c r="Z38" i="3"/>
  <c r="S37" i="3"/>
  <c r="Z37" i="3"/>
  <c r="U38" i="3"/>
  <c r="P37" i="3"/>
  <c r="S36" i="3"/>
  <c r="P38" i="3"/>
  <c r="Z30" i="3" l="1"/>
  <c r="X30" i="3"/>
  <c r="Z29" i="3"/>
  <c r="X29" i="3"/>
  <c r="Z28" i="3"/>
  <c r="X28" i="3"/>
  <c r="Z27" i="3"/>
  <c r="X27" i="3"/>
  <c r="Z26" i="3"/>
  <c r="X26" i="3"/>
  <c r="Z25" i="3"/>
  <c r="X25" i="3"/>
  <c r="U44" i="3" l="1"/>
  <c r="S44" i="3"/>
  <c r="U43" i="3"/>
  <c r="S43" i="3"/>
  <c r="U42" i="3"/>
  <c r="S42" i="3"/>
  <c r="U41" i="3"/>
  <c r="S41" i="3"/>
  <c r="S22" i="3" l="1"/>
  <c r="P24" i="3" l="1"/>
  <c r="N24" i="3"/>
  <c r="P23" i="3"/>
  <c r="N23" i="3"/>
  <c r="P22" i="3"/>
  <c r="N22" i="3"/>
  <c r="P21" i="3"/>
  <c r="N21" i="3"/>
  <c r="P20" i="3"/>
  <c r="N20" i="3"/>
  <c r="P19" i="3"/>
  <c r="N19" i="3"/>
  <c r="P18" i="3"/>
  <c r="N18" i="3"/>
  <c r="P17" i="3"/>
  <c r="N17" i="3"/>
  <c r="P16" i="3"/>
  <c r="N16" i="3"/>
  <c r="P15" i="3"/>
  <c r="N15" i="3"/>
  <c r="P14" i="3"/>
  <c r="N14" i="3"/>
  <c r="P13" i="3"/>
  <c r="N13" i="3"/>
  <c r="P12" i="3"/>
  <c r="N12" i="3"/>
  <c r="P11" i="3"/>
  <c r="N11" i="3"/>
  <c r="P10" i="3"/>
  <c r="N10" i="3"/>
  <c r="P44" i="3"/>
  <c r="N44" i="3"/>
  <c r="P43" i="3"/>
  <c r="N43" i="3"/>
  <c r="P42" i="3"/>
  <c r="N42" i="3"/>
  <c r="P41" i="3"/>
  <c r="N41" i="3"/>
  <c r="Z44" i="3"/>
  <c r="X44" i="3"/>
  <c r="Z43" i="3"/>
  <c r="X43" i="3"/>
  <c r="U30" i="3"/>
  <c r="S30" i="3"/>
  <c r="P30" i="3"/>
  <c r="N30" i="3"/>
  <c r="U29" i="3"/>
  <c r="S29" i="3"/>
  <c r="P29" i="3"/>
  <c r="N29" i="3"/>
  <c r="U28" i="3"/>
  <c r="S28" i="3"/>
  <c r="P28" i="3"/>
  <c r="N28" i="3"/>
  <c r="U27" i="3"/>
  <c r="S27" i="3"/>
  <c r="P27" i="3"/>
  <c r="N27" i="3"/>
  <c r="U26" i="3"/>
  <c r="S26" i="3"/>
  <c r="P26" i="3"/>
  <c r="N26" i="3"/>
  <c r="U25" i="3"/>
  <c r="S25" i="3"/>
  <c r="P25" i="3"/>
  <c r="N25" i="3"/>
  <c r="U24" i="3"/>
  <c r="S24" i="3"/>
  <c r="U23" i="3"/>
  <c r="S23" i="3"/>
  <c r="U22" i="3"/>
  <c r="U21" i="3"/>
  <c r="S21" i="3"/>
  <c r="U20" i="3"/>
  <c r="S20" i="3"/>
  <c r="U19" i="3"/>
  <c r="S19" i="3"/>
  <c r="U18" i="3"/>
  <c r="S18" i="3"/>
  <c r="U17" i="3"/>
  <c r="S17" i="3"/>
  <c r="U16" i="3"/>
  <c r="S16" i="3"/>
  <c r="U15" i="3"/>
  <c r="S15" i="3"/>
  <c r="U14" i="3"/>
  <c r="S14" i="3"/>
  <c r="U13" i="3"/>
  <c r="S13" i="3"/>
  <c r="U12" i="3"/>
  <c r="S12" i="3"/>
  <c r="U11" i="3"/>
  <c r="S11" i="3"/>
  <c r="U10" i="3"/>
  <c r="S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CASA</author>
  </authors>
  <commentList>
    <comment ref="T8" authorId="0" shapeId="0" xr:uid="{00000000-0006-0000-0000-000001000000}">
      <text>
        <r>
          <rPr>
            <sz val="10"/>
            <color indexed="81"/>
            <rFont val="Tahoma"/>
            <family val="2"/>
          </rPr>
          <t>Sustentar la razón del incumplimiento del indicador o  en caso contrario cual es el impacto generado</t>
        </r>
      </text>
    </comment>
    <comment ref="Y8" authorId="0" shapeId="0" xr:uid="{00000000-0006-0000-0000-000002000000}">
      <text>
        <r>
          <rPr>
            <sz val="10"/>
            <color indexed="81"/>
            <rFont val="Tahoma"/>
            <family val="2"/>
          </rPr>
          <t>Sustentar la razón del incumplimiento del indicador o  en caso contrario cual es el impacto generado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Luz Miriam Diaz Diaz</author>
  </authors>
  <commentList>
    <comment ref="G37" authorId="0" shapeId="0" xr:uid="{00000000-0006-0000-0900-000001000000}">
      <text>
        <r>
          <rPr>
            <sz val="12"/>
            <color indexed="81"/>
            <rFont val="Tahoma"/>
            <family val="2"/>
          </rPr>
          <t>Escriba el nombre completo de la entidad</t>
        </r>
      </text>
    </comment>
    <comment ref="G39" authorId="0" shapeId="0" xr:uid="{00000000-0006-0000-0900-000002000000}">
      <text>
        <r>
          <rPr>
            <sz val="10"/>
            <color indexed="81"/>
            <rFont val="Tahoma"/>
            <family val="2"/>
          </rPr>
          <t>Seleccione el sector al que pertenece la entidad (sólo para entidades del orden nacional)</t>
        </r>
      </text>
    </comment>
    <comment ref="M39" authorId="0" shapeId="0" xr:uid="{00000000-0006-0000-0900-000003000000}">
      <text>
        <r>
          <rPr>
            <sz val="10"/>
            <color indexed="81"/>
            <rFont val="Tahoma"/>
            <family val="2"/>
          </rPr>
          <t>Seleccione el orden al que pertenece la entidad (nacional o territorial)</t>
        </r>
        <r>
          <rPr>
            <sz val="9"/>
            <color indexed="81"/>
            <rFont val="Tahoma"/>
            <family val="2"/>
          </rPr>
          <t xml:space="preserve">
</t>
        </r>
      </text>
    </comment>
    <comment ref="G41" authorId="0" shapeId="0" xr:uid="{00000000-0006-0000-0900-000004000000}">
      <text>
        <r>
          <rPr>
            <sz val="10"/>
            <color indexed="81"/>
            <rFont val="Tahoma"/>
            <family val="2"/>
          </rPr>
          <t>Seleccione el departamento donde está ubicada la entidad (solo para entidades del orden territorial)</t>
        </r>
      </text>
    </comment>
    <comment ref="M41" authorId="0" shapeId="0" xr:uid="{00000000-0006-0000-0900-000005000000}">
      <text>
        <r>
          <rPr>
            <sz val="10"/>
            <color indexed="81"/>
            <rFont val="Tahoma"/>
            <family val="2"/>
          </rPr>
          <t>Seleccione el año en que va a presentar la propuesta de racionalización</t>
        </r>
        <r>
          <rPr>
            <sz val="9"/>
            <color indexed="81"/>
            <rFont val="Tahoma"/>
            <family val="2"/>
          </rPr>
          <t xml:space="preserve">
</t>
        </r>
      </text>
    </comment>
    <comment ref="G43" authorId="0" shapeId="0" xr:uid="{00000000-0006-0000-0900-000006000000}">
      <text>
        <r>
          <rPr>
            <sz val="12"/>
            <color indexed="81"/>
            <rFont val="Tahoma"/>
            <family val="2"/>
          </rPr>
          <t>Escriba el nombre del Municipio donde se ubica la entidad (sólo para entidades del orden territorial)</t>
        </r>
      </text>
    </comment>
  </commentList>
</comments>
</file>

<file path=xl/sharedStrings.xml><?xml version="1.0" encoding="utf-8"?>
<sst xmlns="http://schemas.openxmlformats.org/spreadsheetml/2006/main" count="1743" uniqueCount="1277">
  <si>
    <t>INDICADOR</t>
  </si>
  <si>
    <t>Observaciones</t>
  </si>
  <si>
    <t>META</t>
  </si>
  <si>
    <t>ACTIVIDADES</t>
  </si>
  <si>
    <t>EVIDENCIA</t>
  </si>
  <si>
    <t>Versión: 01</t>
  </si>
  <si>
    <t>DIRECCIONAMIENTO ESTRATEGICO</t>
  </si>
  <si>
    <t>Código: F-DE-PE30-02</t>
  </si>
  <si>
    <t>Fecha Aprobación:
08/06/17</t>
  </si>
  <si>
    <t>Coordinación  de Planeación</t>
  </si>
  <si>
    <t>Coordinación  de Planeación y Sistemas de Informacion</t>
  </si>
  <si>
    <t>Coordinación  de Planeación, Grupos, Subgrupos y Dimensiones del PDSP</t>
  </si>
  <si>
    <t>Coordinación  de Planeación, Grupos, Subgrupos y Dimensiones del PDSP y Sistemas de Informacion - Control Interno</t>
  </si>
  <si>
    <t>Coordinación  de Planeación y Sistemas de Informacion - Control Interno</t>
  </si>
  <si>
    <t>Oficina de Planeacion y Sistemas de Informacion y Oficina de Control Interno</t>
  </si>
  <si>
    <t>Coordinación  de Planeación (infraestructura)</t>
  </si>
  <si>
    <t>Todos los Grupos, subgrupos - Oficina de Planeacion y Sistemas de Informacion</t>
  </si>
  <si>
    <t>GRUPO, SUBGRUPO O DEPENDENCIA RESPONSABLE</t>
  </si>
  <si>
    <t>FORMULA</t>
  </si>
  <si>
    <t>RESULTADO DEL INDICADOR</t>
  </si>
  <si>
    <t>Acumulado trimestre</t>
  </si>
  <si>
    <t xml:space="preserve">NUMERO DE ACTIVIDADES
PROGRAMADAS PARA LA VIGENCIA </t>
  </si>
  <si>
    <t>MONITOREO, SEGUIMIENTO Y EVALUACION DEL PLAN DE ACCION INSTITUCIONAL</t>
  </si>
  <si>
    <t>Acumulado Anual</t>
  </si>
  <si>
    <t>Acumulado al Tercer Trimestre</t>
  </si>
  <si>
    <t>% de Cumplimiento
IV Trimestre</t>
  </si>
  <si>
    <t>% Cumplimiento
III Trimestre</t>
  </si>
  <si>
    <t>Acumulado al Segundo Trimestre</t>
  </si>
  <si>
    <t>% de Cumplimiento
II Trimestre</t>
  </si>
  <si>
    <t>% de Cumplimiento
I Trimestre</t>
  </si>
  <si>
    <t>numerador
(ejecutado)</t>
  </si>
  <si>
    <t>denominador
(programado)</t>
  </si>
  <si>
    <t>MONITOREO, SEGUIMIENTO Y EVALUACION - IV TRIMESTRE</t>
  </si>
  <si>
    <t>MONITOREO, SEGUIMIENTO Y EVALUACION - III TRIMESTRE</t>
  </si>
  <si>
    <t>MONITOREO, SEGUIMIENTO Y EVALUACION - II TRIMESTRE</t>
  </si>
  <si>
    <t>MONITOREO, SEGUIMIENTO Y EVALUACION - I TRIMESTRE</t>
  </si>
  <si>
    <t>Pagina ___ de ___</t>
  </si>
  <si>
    <t>Sistemas de Información</t>
  </si>
  <si>
    <t>Todas las dependencias</t>
  </si>
  <si>
    <t xml:space="preserve">Coordinación de Archivo                               </t>
  </si>
  <si>
    <t>Oficina de Planeacion -Coordinación de Archivo</t>
  </si>
  <si>
    <t>Coordinación  de Planeación y Participación Social</t>
  </si>
  <si>
    <t xml:space="preserve">Dirección y Oficina de Planeacion </t>
  </si>
  <si>
    <t>Coordinación  de Planeación, Control Interno y Dirección</t>
  </si>
  <si>
    <t>Grupo Recursos Humanos</t>
  </si>
  <si>
    <t>Recursos Financieros- Recursos Humanos (Plane de Cargos)</t>
  </si>
  <si>
    <t>Recursos Financieros</t>
  </si>
  <si>
    <t>Recursos Financieros, Presupuesto, Tesorería, Jurídica, Prestación de Servicios y Salud Pública</t>
  </si>
  <si>
    <t xml:space="preserve"> Areas involucradas en el Plan de Desarrollo (Coordinadora Recursos Financieros y Presupuesto)</t>
  </si>
  <si>
    <t xml:space="preserve">Recuros Financieros, Presupuesto y Prestación de Servicios de Salud </t>
  </si>
  <si>
    <t>Recuros Financieros, Presupuesto, Contabilidad y Pagaduría.</t>
  </si>
  <si>
    <t>Recuros Financieros, Presupuesto, Contabilidad  y Pagaduría.</t>
  </si>
  <si>
    <t>Presupuesto, Contabilidad y Tesorería/ pagaduría</t>
  </si>
  <si>
    <t>Recursos Financieros- Central de Cuentas, Presupuesto,Contabildiad y Tesoreria</t>
  </si>
  <si>
    <t>Recursos Financieros, Presupuesto</t>
  </si>
  <si>
    <t>Recursos Financieros, Presupuesto, Contabilidad, Tesorería.</t>
  </si>
  <si>
    <t>GRUPO RECURSOS FÍSICOS / ALMACÉN</t>
  </si>
  <si>
    <t>GRUPO RECURSOS FÍSICOS</t>
  </si>
  <si>
    <t>GRUPO RECURSOS FÍSICOS / DIRECCIÓN</t>
  </si>
  <si>
    <t>ÁREAS</t>
  </si>
  <si>
    <t>ÁREAS / DIRECCIÓN</t>
  </si>
  <si>
    <t>RECURSOS FÍSICOS</t>
  </si>
  <si>
    <t>DIRECCIÓN</t>
  </si>
  <si>
    <t>RECURSOS FÍSICOS / ALMACÉN / FINANCIERA</t>
  </si>
  <si>
    <t>GRUPO RECURSOS FÍSICOS / SISTEMAS DE INFORMACIÓN</t>
  </si>
  <si>
    <t>DT POBLACIONES VULNERABLES</t>
  </si>
  <si>
    <t>SUBGRUPO VIGILANCIA Y CONTROL</t>
  </si>
  <si>
    <t>JURIDICA</t>
  </si>
  <si>
    <t>Grupo de Atenciòn en Salud (Aseguramiento)</t>
  </si>
  <si>
    <t xml:space="preserve">Grupo de Atenciòn en Salud </t>
  </si>
  <si>
    <t>CENTRO REGULADOR DE URGENCIAS Y EMERGENCIAS</t>
  </si>
  <si>
    <t xml:space="preserve">Prestacion de Servicios </t>
  </si>
  <si>
    <t xml:space="preserve">Trimestral </t>
  </si>
  <si>
    <t xml:space="preserve">PLAN O PROYECTO </t>
  </si>
  <si>
    <t xml:space="preserve">TIEMPO EJECUCION </t>
  </si>
  <si>
    <t xml:space="preserve">Actualizar las Tablas de
retención Documental  </t>
  </si>
  <si>
    <t xml:space="preserve">Programa de Gestión
Documental </t>
  </si>
  <si>
    <t xml:space="preserve">Sistema Integrado de
Conservación  </t>
  </si>
  <si>
    <t xml:space="preserve">Plan de mejoramiento en la
estructura física y propia del
IDS (Construcción del edificio 
propio del IDS)  </t>
  </si>
  <si>
    <t xml:space="preserve">Programas de Capacitación
en la Gestión Documental  </t>
  </si>
  <si>
    <t xml:space="preserve">Valoración de los Fondos
acumulados  </t>
  </si>
  <si>
    <t xml:space="preserve">Digitalización de los
Documentos  </t>
  </si>
  <si>
    <t>Corto Plazo (1
año)</t>
  </si>
  <si>
    <t>Mediano Plazo (1 -
4 años)</t>
  </si>
  <si>
    <t>Largo Plazo
(años enadelante)</t>
  </si>
  <si>
    <t>CODIGO UNSPSC</t>
  </si>
  <si>
    <t xml:space="preserve">DESCRIPCION </t>
  </si>
  <si>
    <t xml:space="preserve">FECHA ESTIMADA DE INICIO DE PROCESO DE SELECCIÓN </t>
  </si>
  <si>
    <t xml:space="preserve">DURACION ESTIMADA DE CONTRATO </t>
  </si>
  <si>
    <t>MODALIDAD DE SELECCIÓN</t>
  </si>
  <si>
    <t xml:space="preserve">FUENTE DE RECURSO </t>
  </si>
  <si>
    <t xml:space="preserve">VALOR ESTIMADO </t>
  </si>
  <si>
    <t xml:space="preserve">VALOR ESTIMADO EN LA VIGENCIA ACTUAL </t>
  </si>
  <si>
    <t>¿SE REQUIERE VIGENCIAS FUTURAS ?</t>
  </si>
  <si>
    <t xml:space="preserve">ESTADO DE SOLICITUD DE VIGENCIAS FUTURAS </t>
  </si>
  <si>
    <t xml:space="preserve">DATOS DE CONTACTO DEL RESPONSABLE </t>
  </si>
  <si>
    <t xml:space="preserve">NECESIDADES ADICIONALES </t>
  </si>
  <si>
    <t>POSIBLES CODIGOS UNSPSC</t>
  </si>
  <si>
    <r>
      <t xml:space="preserve">Entidad: </t>
    </r>
    <r>
      <rPr>
        <b/>
        <u/>
        <sz val="14"/>
        <color theme="1"/>
        <rFont val="Arial"/>
        <family val="2"/>
      </rPr>
      <t>INSTITUTO DEPARTAMENTAL DE SALUD DE NORTE DE SANTANDER</t>
    </r>
  </si>
  <si>
    <r>
      <t xml:space="preserve">Vigencia: </t>
    </r>
    <r>
      <rPr>
        <b/>
        <u/>
        <sz val="14"/>
        <color theme="1"/>
        <rFont val="Arial"/>
        <family val="2"/>
      </rPr>
      <t>2018</t>
    </r>
  </si>
  <si>
    <r>
      <t>Fecha de Publicación:</t>
    </r>
    <r>
      <rPr>
        <b/>
        <u/>
        <sz val="14"/>
        <color theme="1"/>
        <rFont val="Arial"/>
        <family val="2"/>
      </rPr>
      <t xml:space="preserve"> 30 de Enero de 2018</t>
    </r>
  </si>
  <si>
    <t>Plan Anticorrupción y de Atención al Ciudadano</t>
  </si>
  <si>
    <r>
      <rPr>
        <b/>
        <u/>
        <sz val="18"/>
        <color rgb="FFC00000"/>
        <rFont val="Arial"/>
        <family val="2"/>
      </rPr>
      <t>Componente 1:</t>
    </r>
    <r>
      <rPr>
        <b/>
        <sz val="18"/>
        <color theme="1"/>
        <rFont val="Arial"/>
        <family val="2"/>
      </rPr>
      <t xml:space="preserve"> Gestión del Riesgo de Corrupción - Mapa de Riesgos de Corrupción</t>
    </r>
  </si>
  <si>
    <t xml:space="preserve">Subcomponente/procesos </t>
  </si>
  <si>
    <t xml:space="preserve">Actividades </t>
  </si>
  <si>
    <t>Meta o producto</t>
  </si>
  <si>
    <t xml:space="preserve"> Responsable</t>
  </si>
  <si>
    <t xml:space="preserve"> Fecha programada</t>
  </si>
  <si>
    <r>
      <rPr>
        <b/>
        <sz val="12"/>
        <color theme="1"/>
        <rFont val="Arial"/>
        <family val="2"/>
      </rPr>
      <t>Subcomponente/proceso 1</t>
    </r>
    <r>
      <rPr>
        <sz val="12"/>
        <color theme="1"/>
        <rFont val="Arial"/>
        <family val="2"/>
      </rPr>
      <t xml:space="preserve">
Política de Administración de Riesgos</t>
    </r>
  </si>
  <si>
    <t>Socializar el proyecto de presupuesto de la entidad lo que incluye el POAI y el COAI-PAS en el comité Directivo de la entidad.</t>
  </si>
  <si>
    <t>Proyecto de presupuesto socializado y concertado antes de presentar el proyecto de presupuesto a la Junta Directiva de salud para su aprobación antes del 30 de enero de cada vigencia.</t>
  </si>
  <si>
    <t>Alta Dirección, Coordinación del área financiera  y Comité directivo (Integrantes)</t>
  </si>
  <si>
    <t xml:space="preserve">El servidor público bien sea personal de planta o contratista debe abstenerse de obstaculizar, poner trabas o direccionar a terceras personas la elaboración de informes o documentos técnicos; condicionando la viabilidad o conceptos ténicos a cambio de dadibas.  </t>
  </si>
  <si>
    <t xml:space="preserve"> Rectoria e imagen institucional fortalecida. </t>
  </si>
  <si>
    <t>Funcionarios de planta y contratistas de la entidad.</t>
  </si>
  <si>
    <t>1.2.1</t>
  </si>
  <si>
    <t>Seguimiento al cumplimiento del Plan de capacitaciones y asistencia técnicas en los cuales se evidencien soportes como: Listas de asistencias con actas/ informes de monitoreo, que incluyan de las sugerencias, recomendaciones técnicas y los compromisos con fecha de cumplimiento y responsables.</t>
  </si>
  <si>
    <t>Capacitaciones y asistencias técnicas debidamente soportadas que evidencien la Gestión con Valores para Resultados.</t>
  </si>
  <si>
    <t xml:space="preserve">Coordinadores de los grupos, subgrupos y responsables de las dimensiones del PTS. </t>
  </si>
  <si>
    <t>Implementación y divulgación del código de integridad del servidos público.</t>
  </si>
  <si>
    <t xml:space="preserve"> Rectoria e imagen institucional fortalecida enfocada a la Gestión con Valores para Resultados.</t>
  </si>
  <si>
    <t>Alta Dirección y Comité Funcionarios de planta y contratistas de la entidad.</t>
  </si>
  <si>
    <r>
      <rPr>
        <b/>
        <sz val="12"/>
        <color theme="1"/>
        <rFont val="Arial"/>
        <family val="2"/>
      </rPr>
      <t>Subcomponente/proceso 2</t>
    </r>
    <r>
      <rPr>
        <sz val="12"/>
        <color theme="1"/>
        <rFont val="Arial"/>
        <family val="2"/>
      </rPr>
      <t xml:space="preserve">
Construcción del Mapa de Riesgos de
Corrupción</t>
    </r>
  </si>
  <si>
    <t>2.1</t>
  </si>
  <si>
    <t xml:space="preserve">Elaboración de un Listado de recepción de documentación por parte de los prestadores de servicios de salud. 
Analisis del tiempo recepción, gestión y registro del prestador de servicios de salud  </t>
  </si>
  <si>
    <t>Evitar la dilatación del proceso de inscripción o Novedades en el registro especial de prestadores de servicios de salud</t>
  </si>
  <si>
    <t>Vigilancia y Control</t>
  </si>
  <si>
    <t>Semestralmente</t>
  </si>
  <si>
    <t>2.2</t>
  </si>
  <si>
    <t>Elaboración de formato en declaración por parte de verificación</t>
  </si>
  <si>
    <t>Evitar favorecer la habilitacion de servicios de salud a prestadores que no cumplen con los estandares de habilitación</t>
  </si>
  <si>
    <t>trimestral</t>
  </si>
  <si>
    <t>2.3</t>
  </si>
  <si>
    <t>Elaboración de Acta de seguimiento del proceso de licencia de funcionamiento para emisiones ionizantes</t>
  </si>
  <si>
    <t xml:space="preserve">Expedicion de Licencias de funcionamiento para emisiones ionizantes cumpliendo con los requisitos minimos </t>
  </si>
  <si>
    <t>2.4</t>
  </si>
  <si>
    <t xml:space="preserve">
Seguimiento mensual al cumplimiento del procedimiento para efectuar los recobros</t>
  </si>
  <si>
    <t>Recobros efecutuados- recuperación del recursos PPNA</t>
  </si>
  <si>
    <t>Prestacion de Servicios de Salud</t>
  </si>
  <si>
    <t>Mensual</t>
  </si>
  <si>
    <t>2.5</t>
  </si>
  <si>
    <t>Conformar equipo interdisciplinario: líder de financiera, auditor y un jurídico de PSS para las auditorias y la conciliación de glosas con IPS ó ESE  
Sistematizacion de la trazabilidad de la facturación</t>
  </si>
  <si>
    <t>Actas de conciliación suscritas por el equipo interdiciplinario.</t>
  </si>
  <si>
    <t>Subcomponente/proceso 2
Construcción del Mapa de Riesgos de
Corrupción</t>
  </si>
  <si>
    <t>2.7</t>
  </si>
  <si>
    <t>Contar con una base de datos (Bitácora) donde se revisan todas las remisiones
Establecer politicas para garantizar la remisión de los pacientes
Adquirir sotfware</t>
  </si>
  <si>
    <t>Evitar favorecer la remision de pacientes a IPS especificas</t>
  </si>
  <si>
    <t>CRUE</t>
  </si>
  <si>
    <t>2.8</t>
  </si>
  <si>
    <t>Capacitar al recurso humano en la responsabilidad del manejo y custodia de vacunas.
Seguimiento al debido proceso en el reporte de pérdidas de biológico.</t>
  </si>
  <si>
    <t>85% del talento humano de IPS Públicas y Privadas capacitados en el manejo y custodia de vacunas.
100% de municipios con seguimiento en el reporte de pérdidas de biológico.</t>
  </si>
  <si>
    <t>PAI</t>
  </si>
  <si>
    <t>2.9</t>
  </si>
  <si>
    <t>Garantizar la Trazabilidad y Seguimiento al manejo y uso adecuado de los insecticidas del grupo salud pública.</t>
  </si>
  <si>
    <t>Evitar la perdida o comercializacion de los insumos para control de vectores</t>
  </si>
  <si>
    <t>Vectores</t>
  </si>
  <si>
    <t>2.10</t>
  </si>
  <si>
    <t>Realizar visitas aleatorias a establecimientos farmaceuticos con conceptos favorables para aperturas y traslados</t>
  </si>
  <si>
    <t>10% de seguimiento a conceptos favorables para aperturas y traslados de establecimientos farmacéuticos en el Departamento.</t>
  </si>
  <si>
    <t>Medicamentos</t>
  </si>
  <si>
    <t>2.11</t>
  </si>
  <si>
    <t>Realizar visitas aleatorias a los establecimientos farmaceuticos autorizados</t>
  </si>
  <si>
    <t>2% de visitas aleatorias a establecimientos autorizados para verificar el concepto técnico emitido por el inspector de medicamentos.</t>
  </si>
  <si>
    <t>2.12</t>
  </si>
  <si>
    <t>Seguimiento y revision previa a los autos o expedicion de fallos en primera y en segunda instancia con el fin de evitar la dilatación de los procesos disciplinarios con el proposito de obtener el vencimiento de terminos o prescripcion del mismo</t>
  </si>
  <si>
    <t>Agilidad en los procesos diciplinarios.</t>
  </si>
  <si>
    <t>Juridica</t>
  </si>
  <si>
    <t>permanente</t>
  </si>
  <si>
    <t>2.14</t>
  </si>
  <si>
    <t>Actualizar el manual de contratación.</t>
  </si>
  <si>
    <t>Manual de contrataciónn actualizado.</t>
  </si>
  <si>
    <t>Alta Dirección y oficina Júridica.</t>
  </si>
  <si>
    <t>2.15</t>
  </si>
  <si>
    <t xml:space="preserve">Realizar una efectiva supervision y exigencia en el cumplimiento de los contratos y emitir los correspondientes informes de supervisión de acuerdo al manual de supervisión de contratos. </t>
  </si>
  <si>
    <t>Objetos contractuales cumplidos.</t>
  </si>
  <si>
    <t xml:space="preserve">Supervisores de contratos </t>
  </si>
  <si>
    <t>2.16</t>
  </si>
  <si>
    <t>Cruce información entre prestacionde servicios de salud, contabilidad, presupuesto y pagaduria.
Utilizacion del modulo de contratacion del Software de TNS, con el fin de evitar el doble pago de factura por falta de trazabilidad de la factura de prestación de servicios de salud  que permitan identificar y controlar las diferentes pagos realizados</t>
  </si>
  <si>
    <t>Información conciliada, verás y oportuna.</t>
  </si>
  <si>
    <t>Contabilidad y Prestacion de Servicios</t>
  </si>
  <si>
    <t>2.18</t>
  </si>
  <si>
    <t>Verificación con las instituciones públicas y privadas de los titulos a Registrar por la oficina de registros profesionales.</t>
  </si>
  <si>
    <t>Autorización y registro profesional con cumplimiento de los requisitos.</t>
  </si>
  <si>
    <t>Recursos Humanos</t>
  </si>
  <si>
    <r>
      <rPr>
        <b/>
        <sz val="12"/>
        <color theme="1"/>
        <rFont val="Arial"/>
        <family val="2"/>
      </rPr>
      <t>Subcomponente/proceso 3</t>
    </r>
    <r>
      <rPr>
        <sz val="12"/>
        <color theme="1"/>
        <rFont val="Arial"/>
        <family val="2"/>
      </rPr>
      <t xml:space="preserve">
Consulta y divulgación</t>
    </r>
  </si>
  <si>
    <t>3.1</t>
  </si>
  <si>
    <t xml:space="preserve">Fortalecimiento a la implementación del software de gestión documental medinate Capacitación y sencibilización al personal de la Entidad para la </t>
  </si>
  <si>
    <t>Software de gestión documental operando en la Institución</t>
  </si>
  <si>
    <t>Alta dirección Planeación - Sistemas de información - archivo y recursos humanos</t>
  </si>
  <si>
    <t>3.2</t>
  </si>
  <si>
    <t>Publicación en la página web el Plan Anticorrupción e otros informes del IDS de interes a la comunidad en general</t>
  </si>
  <si>
    <t xml:space="preserve">Publicación constante en la pagina www.ids.gov.co </t>
  </si>
  <si>
    <t>Planeación y Sistemas de Información</t>
  </si>
  <si>
    <r>
      <rPr>
        <b/>
        <sz val="12"/>
        <color theme="1"/>
        <rFont val="Arial"/>
        <family val="2"/>
      </rPr>
      <t>Subcomponente/proceso 4</t>
    </r>
    <r>
      <rPr>
        <sz val="12"/>
        <color theme="1"/>
        <rFont val="Arial"/>
        <family val="2"/>
      </rPr>
      <t xml:space="preserve">
Monitorio y revisión</t>
    </r>
  </si>
  <si>
    <t>4.1</t>
  </si>
  <si>
    <t>Los líderes de los procesos en conjunto con sus equipos deben monitorear y revisar periódicamente el documento del Mapa de Riesgos de Corrupción y si es del caso ajustarlo haciendo públicos los cambios.</t>
  </si>
  <si>
    <t>Monitorear permanentemente la gestión del riesgo y la efectividad de los controles establecidos</t>
  </si>
  <si>
    <t>Coordinadores de los grupos, subgrupos, Control Interno y Planeación</t>
  </si>
  <si>
    <r>
      <rPr>
        <b/>
        <sz val="12"/>
        <color theme="1"/>
        <rFont val="Arial"/>
        <family val="2"/>
      </rPr>
      <t>Subcomponente/proceso 5</t>
    </r>
    <r>
      <rPr>
        <sz val="12"/>
        <color theme="1"/>
        <rFont val="Arial"/>
        <family val="2"/>
      </rPr>
      <t xml:space="preserve">
Seguimiento</t>
    </r>
  </si>
  <si>
    <t>5.1</t>
  </si>
  <si>
    <t xml:space="preserve">Realizar auditorías internas analice las causas, los riesgos de corrupción y la efectividad de los controles incorporados en el Mapa de Riesgos de Corrupción.
</t>
  </si>
  <si>
    <t>Adelantar seguimiento al Mapa de Riesgos de
Corrupción.</t>
  </si>
  <si>
    <t>Control Interno</t>
  </si>
  <si>
    <t>ESTRATEGIA DE RACIONALIZACIÓN DE TRÁMITES</t>
  </si>
  <si>
    <t>Nombre de la entidad</t>
  </si>
  <si>
    <t>Instituto Departamental de Salud de Norte de Santander</t>
  </si>
  <si>
    <t>Sector Administrativo</t>
  </si>
  <si>
    <t>No aplica</t>
  </si>
  <si>
    <t>Orden</t>
  </si>
  <si>
    <t>Territorial</t>
  </si>
  <si>
    <t>Departamento:</t>
  </si>
  <si>
    <t>Norte de Santander</t>
  </si>
  <si>
    <t>Año Vigencia:</t>
  </si>
  <si>
    <t>Municipio:</t>
  </si>
  <si>
    <t>San José de Cúcuta</t>
  </si>
  <si>
    <r>
      <rPr>
        <b/>
        <sz val="9"/>
        <rFont val="Arial"/>
        <family val="2"/>
      </rPr>
      <t>DATOS TRÁMITES A RACIONALIZAR</t>
    </r>
  </si>
  <si>
    <r>
      <rPr>
        <b/>
        <sz val="9"/>
        <rFont val="Arial"/>
        <family val="2"/>
      </rPr>
      <t>ACCIONES DE RACIONALIZACIÓN A DESARROLLAR</t>
    </r>
  </si>
  <si>
    <r>
      <rPr>
        <b/>
        <sz val="9"/>
        <rFont val="Arial"/>
        <family val="2"/>
      </rPr>
      <t>PLAN DE EJECUCIÓN</t>
    </r>
  </si>
  <si>
    <r>
      <rPr>
        <b/>
        <sz val="9"/>
        <rFont val="Arial"/>
        <family val="2"/>
      </rPr>
      <t>Tipo</t>
    </r>
  </si>
  <si>
    <r>
      <rPr>
        <b/>
        <sz val="9"/>
        <rFont val="Arial"/>
        <family val="2"/>
      </rPr>
      <t>Número</t>
    </r>
  </si>
  <si>
    <r>
      <rPr>
        <b/>
        <sz val="9"/>
        <rFont val="Arial"/>
        <family val="2"/>
      </rPr>
      <t>Nombre</t>
    </r>
  </si>
  <si>
    <r>
      <rPr>
        <b/>
        <sz val="9"/>
        <rFont val="Arial"/>
        <family val="2"/>
      </rPr>
      <t>Estado</t>
    </r>
  </si>
  <si>
    <r>
      <rPr>
        <b/>
        <sz val="9"/>
        <rFont val="Arial"/>
        <family val="2"/>
      </rPr>
      <t>Situación actual</t>
    </r>
  </si>
  <si>
    <r>
      <rPr>
        <b/>
        <sz val="9"/>
        <rFont val="Arial"/>
        <family val="2"/>
      </rPr>
      <t>Mejora por implementar</t>
    </r>
  </si>
  <si>
    <r>
      <rPr>
        <b/>
        <sz val="9"/>
        <rFont val="Arial"/>
        <family val="2"/>
      </rPr>
      <t>Beneficio al ciudadano o entidad</t>
    </r>
  </si>
  <si>
    <r>
      <rPr>
        <b/>
        <sz val="9"/>
        <rFont val="Arial"/>
        <family val="2"/>
      </rPr>
      <t>Tipo racionalización</t>
    </r>
  </si>
  <si>
    <r>
      <rPr>
        <b/>
        <sz val="9"/>
        <rFont val="Arial"/>
        <family val="2"/>
      </rPr>
      <t>Acciones racionalización</t>
    </r>
  </si>
  <si>
    <r>
      <rPr>
        <b/>
        <sz val="9"/>
        <rFont val="Arial"/>
        <family val="2"/>
      </rPr>
      <t>Fecha inicio</t>
    </r>
  </si>
  <si>
    <r>
      <rPr>
        <b/>
        <sz val="9"/>
        <rFont val="Arial"/>
        <family val="2"/>
      </rPr>
      <t>Fecha final presente vigencia</t>
    </r>
  </si>
  <si>
    <r>
      <rPr>
        <b/>
        <sz val="9"/>
        <rFont val="Arial"/>
        <family val="2"/>
      </rPr>
      <t>Fecha final racionalizaci ón</t>
    </r>
  </si>
  <si>
    <r>
      <rPr>
        <b/>
        <sz val="9"/>
        <rFont val="Arial"/>
        <family val="2"/>
      </rPr>
      <t>Responsable</t>
    </r>
  </si>
  <si>
    <r>
      <rPr>
        <sz val="9"/>
        <rFont val="Arial"/>
        <family val="2"/>
      </rPr>
      <t>Modelo Único – Hijo</t>
    </r>
  </si>
  <si>
    <r>
      <rPr>
        <sz val="9"/>
        <rFont val="Arial"/>
        <family val="2"/>
      </rPr>
      <t>Credencial de expendedor de drogas</t>
    </r>
  </si>
  <si>
    <r>
      <rPr>
        <sz val="9"/>
        <rFont val="Arial"/>
        <family val="2"/>
      </rPr>
      <t>Inscrito</t>
    </r>
  </si>
  <si>
    <t>El ciudadano
radica a través de correo electrónico la documentación, sin embargo, debe allegar las estampillas y consignacion en original para finalizar el trámite</t>
  </si>
  <si>
    <t>Lograr la compra de estampilla por PSE y que el trámite sea completamente en línea</t>
  </si>
  <si>
    <r>
      <rPr>
        <sz val="9"/>
        <rFont val="Arial"/>
        <family val="2"/>
      </rPr>
      <t xml:space="preserve">Ahorro en tiempo y costos de desplazamiento.
</t>
    </r>
    <r>
      <rPr>
        <sz val="9"/>
        <rFont val="Arial"/>
        <family val="2"/>
      </rPr>
      <t>Disponibilidad total para la solicitud del trámite 24/7.</t>
    </r>
  </si>
  <si>
    <t>Tecnológica</t>
  </si>
  <si>
    <t>Pago en línea
Disponer mecanismos de seguimiento
Trámite total en Línea</t>
  </si>
  <si>
    <t>Julio de 2018</t>
  </si>
  <si>
    <t>Diciembre de 2018</t>
  </si>
  <si>
    <t>Junio de 2019</t>
  </si>
  <si>
    <t>Oficina de Control de Medicamentos
Sistemas de Información
Hacienda Departamental</t>
  </si>
  <si>
    <r>
      <rPr>
        <sz val="9"/>
        <rFont val="Arial"/>
        <family val="2"/>
      </rPr>
      <t>Cancelación de la inscripción para el manejo de medicamentos de control especial</t>
    </r>
  </si>
  <si>
    <t xml:space="preserve">El ciudadano radica a través de correo electrónico oficio informando la novedad de cierre de manejo de medicamento de control especial. </t>
  </si>
  <si>
    <r>
      <rPr>
        <sz val="9"/>
        <rFont val="Arial"/>
        <family val="2"/>
      </rPr>
      <t>Diseñar un formulario de cierre e implementar que el trámite sea en línea (que se pueda diligenciar el formulario haciendo la novedad del cierre).</t>
    </r>
    <r>
      <rPr>
        <sz val="9"/>
        <color rgb="FFFF0000"/>
        <rFont val="Arial"/>
        <family val="2"/>
      </rPr>
      <t xml:space="preserve"> </t>
    </r>
  </si>
  <si>
    <t xml:space="preserve">Verificar pago de formulario de cierre en linea. </t>
  </si>
  <si>
    <t>Oficina de Control de Medicamentos
Sistemas de Información</t>
  </si>
  <si>
    <r>
      <rPr>
        <sz val="9"/>
        <rFont val="Arial"/>
        <family val="2"/>
      </rPr>
      <t>Inscripción, renovación, ampliación o modificación para el manejo de medicamentos de control especial</t>
    </r>
  </si>
  <si>
    <t>El ciudadano
radica a través de correo electrónico la documentación, sin embargo, debe allegar las estampillas en original y la consignación para finalizar el trámite</t>
  </si>
  <si>
    <r>
      <rPr>
        <sz val="9"/>
        <rFont val="Arial"/>
        <family val="2"/>
      </rPr>
      <t>Autorización de funcionamiento de establecimientos farmacéuticos</t>
    </r>
  </si>
  <si>
    <r>
      <rPr>
        <sz val="9"/>
        <rFont val="Arial"/>
        <family val="2"/>
      </rPr>
      <t>Único</t>
    </r>
  </si>
  <si>
    <r>
      <rPr>
        <sz val="9"/>
        <rFont val="Arial"/>
        <family val="2"/>
      </rPr>
      <t>Autorización y/o renovación en buenas practicas del servicio farmacéutico (BPSF),</t>
    </r>
  </si>
  <si>
    <r>
      <t>Fecha de Publicación:</t>
    </r>
    <r>
      <rPr>
        <b/>
        <u/>
        <sz val="14"/>
        <color theme="1"/>
        <rFont val="Arial"/>
        <family val="2"/>
      </rPr>
      <t xml:space="preserve"> 30 de Enero 2018</t>
    </r>
  </si>
  <si>
    <r>
      <rPr>
        <b/>
        <u/>
        <sz val="18"/>
        <color theme="5"/>
        <rFont val="Arial"/>
        <family val="2"/>
      </rPr>
      <t>Componente 3:</t>
    </r>
    <r>
      <rPr>
        <b/>
        <sz val="18"/>
        <color theme="1"/>
        <rFont val="Arial"/>
        <family val="2"/>
      </rPr>
      <t xml:space="preserve"> Rendición de Cuentas</t>
    </r>
  </si>
  <si>
    <r>
      <rPr>
        <b/>
        <sz val="12"/>
        <color theme="1"/>
        <rFont val="Arial"/>
        <family val="2"/>
      </rPr>
      <t>Subcomponente/proceso 1</t>
    </r>
    <r>
      <rPr>
        <sz val="12"/>
        <color theme="1"/>
        <rFont val="Arial"/>
        <family val="2"/>
      </rPr>
      <t xml:space="preserve">
Información de calidad y en lenguaje
comprensible</t>
    </r>
  </si>
  <si>
    <t>1.1</t>
  </si>
  <si>
    <t>Facilitar el control social, que comprende acciones de petición de información y de explicaciones para buscar la transparencia de la gestión de la administración pública y lograr la adopción de los principios de Buen Gobierno (Decreto 2641 de 2012 reglamentario Ley Anticorrupción</t>
  </si>
  <si>
    <t>Suministrar de manera permanente la información actualizada de PQRSD en la página web del IDS</t>
  </si>
  <si>
    <t>Planeacion y sistemas de información - Servicio de  atención a comunidad-SAC</t>
  </si>
  <si>
    <t>Trimestral</t>
  </si>
  <si>
    <t>1.2</t>
  </si>
  <si>
    <t xml:space="preserve">La Rendición de Cuentas es un instrumento que implica la obligación de informar y el derecho de ser informado, se desarrollará como un proceso permanente de entrega de resultados, donde el ciudadano conozca los planes y desarrollo de las acciones, para lo cual, el Instituto Departamental de Salud a través de la página web insitucional www.ids.gov.co mantendrá informado al ciudadano con la invitación permanente a participar a través de sus preguntas,  opiniones y sugerencias, en el seguimiento y mejoramiento de la gestión. </t>
  </si>
  <si>
    <t>El Instituto Departamental de Salud desarrollará el proceso de rendición de cuentas a través de las publicaciones en la pagina web institucional (Plan de Acción vigencia 2017, Ejecuciones presupuestales - Plan de Inversion, Informes de Gestión trimestrales publicados para fácil acceso de la comunidad, Contratación y demás información pública)</t>
  </si>
  <si>
    <t>Planeacion y sistemas de información - Participación Social y atencion a la comunidad</t>
  </si>
  <si>
    <t>Permanente</t>
  </si>
  <si>
    <r>
      <rPr>
        <b/>
        <sz val="12"/>
        <color theme="1"/>
        <rFont val="Arial"/>
        <family val="2"/>
      </rPr>
      <t>Subcomponente/proceso 2</t>
    </r>
    <r>
      <rPr>
        <sz val="12"/>
        <color theme="1"/>
        <rFont val="Arial"/>
        <family val="2"/>
      </rPr>
      <t xml:space="preserve">
Diálogo de doble vía con la ciudadanía
y sus organizaciones</t>
    </r>
  </si>
  <si>
    <t>Anualmente se efectuará un evento de Audiencia Pública de Rendición de Cuentas a la Ciudadanía, donde se efectuará un balance de la gestión, las metas alcanzadas, los resultados obtenidos y los recursos utilizados.</t>
  </si>
  <si>
    <t>Realizar una (1) Audiencia Pública de Rendición de Cuentas</t>
  </si>
  <si>
    <t>Dirección, Planeación y sistemas de información - Participación Social y Comunicaciones</t>
  </si>
  <si>
    <t>Cuarto trimestre 2018</t>
  </si>
  <si>
    <r>
      <rPr>
        <b/>
        <sz val="12"/>
        <color theme="1"/>
        <rFont val="Arial"/>
        <family val="2"/>
      </rPr>
      <t>Subcomponente/proceso 3</t>
    </r>
    <r>
      <rPr>
        <sz val="12"/>
        <color theme="1"/>
        <rFont val="Arial"/>
        <family val="2"/>
      </rPr>
      <t xml:space="preserve">
Incentivos para motivar la cultura de la
rendición y petición de cuentas</t>
    </r>
  </si>
  <si>
    <t>Incentivar a la comunidad sobre los eventos de interés de salud, sus deberes y derechos en salud</t>
  </si>
  <si>
    <t>Realización de los Comtés de vigilancia epidemiológica comunitaria -COVECOM.
Capacitaciones EAPB con las asociaciones de usuarios y coordinaciones de salud pública de los 40 municipios para la replica a las entidades y asociaciones de usuarios , seguimiento a la operatividad de los mecanismos de participación social que operan en el muncipio.</t>
  </si>
  <si>
    <t>Grupo de salud pública-vigilancia en salud pública,  sistemas de información - Participación Social y Comunicaciones</t>
  </si>
  <si>
    <r>
      <rPr>
        <b/>
        <sz val="12"/>
        <color theme="1"/>
        <rFont val="Arial"/>
        <family val="2"/>
      </rPr>
      <t>Subcomponente/proceso 4</t>
    </r>
    <r>
      <rPr>
        <sz val="12"/>
        <color theme="1"/>
        <rFont val="Arial"/>
        <family val="2"/>
      </rPr>
      <t xml:space="preserve">
Evaluación y retroalimentación a la
gestión institucional</t>
    </r>
  </si>
  <si>
    <t>Realizar trimestralmente los informes de gestión</t>
  </si>
  <si>
    <t>Elaborar 4 informes de gestión (trimestrales) publicados en la pagina web del IDS</t>
  </si>
  <si>
    <t>Planeacion y sistemas de información</t>
  </si>
  <si>
    <t>Anual y trimestral.</t>
  </si>
  <si>
    <t>4.2</t>
  </si>
  <si>
    <t>Rendir información de la gestión realizada a la Gobernacion del Dpto, Miembros del CTSSS, Asamblea Dptal y Entes de Control (según Demanda)</t>
  </si>
  <si>
    <t>Rendir 4 informes de gestión de manera oportuna a la Gobernacion del Dpto, Miembros del CTSSS, Asamblea Dptal y Entes de Control.</t>
  </si>
  <si>
    <t>Dirección, Planeación y sistemas de información - Coordinadores de los grupos del IDS, Participación Social y Comunicaciones</t>
  </si>
  <si>
    <t>Trimestral según fechas definidas enla circular No 585 de fecha 14 de Diciembre de 2017</t>
  </si>
  <si>
    <r>
      <rPr>
        <b/>
        <u/>
        <sz val="18"/>
        <color theme="6" tint="-0.499984740745262"/>
        <rFont val="Arial"/>
        <family val="2"/>
      </rPr>
      <t>Componente 4:</t>
    </r>
    <r>
      <rPr>
        <b/>
        <sz val="18"/>
        <color theme="1"/>
        <rFont val="Arial"/>
        <family val="2"/>
      </rPr>
      <t xml:space="preserve"> Atención al Ciudadano</t>
    </r>
  </si>
  <si>
    <r>
      <rPr>
        <b/>
        <sz val="12"/>
        <color theme="1"/>
        <rFont val="Arial"/>
        <family val="2"/>
      </rPr>
      <t>Subcomponente/proceso 1</t>
    </r>
    <r>
      <rPr>
        <sz val="12"/>
        <color theme="1"/>
        <rFont val="Arial"/>
        <family val="2"/>
      </rPr>
      <t xml:space="preserve">
Estructura administrativa y
Direccionamiento estratégico</t>
    </r>
  </si>
  <si>
    <t>Fortalecer la operatividad de la oficina del servicio de Atencion a la Comunidad (SAC) en el seguimiento y cirerre de las PQR.</t>
  </si>
  <si>
    <t xml:space="preserve">Informes trimestrales que evidence el oportuno seguimiento y cirerre de las PQR.  </t>
  </si>
  <si>
    <t xml:space="preserve">Servicio de atencion a la comunidad (SAC) </t>
  </si>
  <si>
    <t>Definir y difundir el portafolio de servicio al ciudadano de la entidad</t>
  </si>
  <si>
    <t>Portafolio socializado en la Entidad y difundido a través de la web www.ids.gov.co</t>
  </si>
  <si>
    <t>Servicio de atencion a la comunidad (SAC) - Participación Social - Sistemas de Información</t>
  </si>
  <si>
    <r>
      <rPr>
        <b/>
        <sz val="12"/>
        <color theme="1"/>
        <rFont val="Arial"/>
        <family val="2"/>
      </rPr>
      <t>Subcomponente/proceso 2</t>
    </r>
    <r>
      <rPr>
        <sz val="12"/>
        <color theme="1"/>
        <rFont val="Arial"/>
        <family val="2"/>
      </rPr>
      <t xml:space="preserve">
Fortalecimiento de los canales de
atención</t>
    </r>
  </si>
  <si>
    <t xml:space="preserve">Poner a disposición de la ciudadanía espacios físicos visibles de la información actualizada sobre:
- Derechos y deberes de los usuarios y medios para garantizarlos.  
- Descripción de los procedimientos, trámites y servicios de la entidad.  
- Tiempos de entrega de cada trámite o servicio. 
- Requisitos e indicaciones necesarios para que los ciudadanos puedan cumplir con sus obligaciones o ejercer sus derechos. 
 Horarios y puntos de atención.  
- Dependencia, nombre y cargo del servidor a quien debe dirigirse en caso de una queja o un reclamo. 
-Informar a la ciudadanía sobre los medios de atención con los que cuenta la entidad para recepción de peticiones, quejas, sugerencias, reclamos y denuncias de actos de corrupción. </t>
  </si>
  <si>
    <t>Campaña de información y solcialización a traves de medios de comunicación orales y escitos y página web.
Informacion actualizada en cartelera, televisor, pendones y demás medios de que se disponga.</t>
  </si>
  <si>
    <t xml:space="preserve">Servicio de atención a la comunidad (SAC) </t>
  </si>
  <si>
    <r>
      <rPr>
        <b/>
        <sz val="12"/>
        <color theme="1"/>
        <rFont val="Arial"/>
        <family val="2"/>
      </rPr>
      <t>Subcomponente/proceso 3</t>
    </r>
    <r>
      <rPr>
        <sz val="12"/>
        <color theme="1"/>
        <rFont val="Arial"/>
        <family val="2"/>
      </rPr>
      <t xml:space="preserve">
Talento Humano</t>
    </r>
  </si>
  <si>
    <t>Afianzar la cultura de servicio al ciudadano en los Servidores Públicos,  mediante programas de capacitación y sensibilización.</t>
  </si>
  <si>
    <t>Durante la presente vigencia realizar una jornada de sensibilización sobre atención al ciudadano en los servidores de la entidad.</t>
  </si>
  <si>
    <t xml:space="preserve">Recursos Humanos y Servicio de atencion a la comunidad (SAC) </t>
  </si>
  <si>
    <t>30 de Junio de 2018</t>
  </si>
  <si>
    <r>
      <rPr>
        <b/>
        <sz val="12"/>
        <color theme="1"/>
        <rFont val="Arial"/>
        <family val="2"/>
      </rPr>
      <t>Subcomponente/proceso 4</t>
    </r>
    <r>
      <rPr>
        <sz val="12"/>
        <color theme="1"/>
        <rFont val="Arial"/>
        <family val="2"/>
      </rPr>
      <t xml:space="preserve">
Normativo y procedimental</t>
    </r>
  </si>
  <si>
    <t xml:space="preserve">Actualizar el acto administrativo de reglamento interno de PQR y denuncias.
</t>
  </si>
  <si>
    <t>Acto administrativo de reglamento interno de PQR y denuncias actualizado</t>
  </si>
  <si>
    <t>Servicio de atencion a la comunidad (SAC) - Participación Social - Planeación - Juridica y Alta dirección</t>
  </si>
  <si>
    <r>
      <rPr>
        <b/>
        <sz val="12"/>
        <color theme="1"/>
        <rFont val="Arial"/>
        <family val="2"/>
      </rPr>
      <t>Subcomponente/proceso 5</t>
    </r>
    <r>
      <rPr>
        <sz val="12"/>
        <color theme="1"/>
        <rFont val="Arial"/>
        <family val="2"/>
      </rPr>
      <t xml:space="preserve">
Relacionamiento con el ciudadano</t>
    </r>
  </si>
  <si>
    <t>Medir la satisfacción del ciudadano en relación con los trámites y servicios que presta la Entidad.</t>
  </si>
  <si>
    <t>Evaluar trimestralmente la encuesta  para medir la satisfacción del ciudadano</t>
  </si>
  <si>
    <t>Servicio de atencion a la comunidad (SAC) - Participación Social</t>
  </si>
  <si>
    <t>5.2</t>
  </si>
  <si>
    <t>Identificar necesidades, expectativas e intereses del ciudadano para gestionar la atención adecuada y oportuna</t>
  </si>
  <si>
    <t>Establecer estadísticamente cuáles son las solicitudes y necesidades más comunes por las cuales acude el ciudadano al IDS.</t>
  </si>
  <si>
    <t>Servicio de atencion a la comunidad (SAC) quien coordina a nivel institucional.</t>
  </si>
  <si>
    <t xml:space="preserve">Semestral </t>
  </si>
  <si>
    <r>
      <t>Fecha de Publicación:</t>
    </r>
    <r>
      <rPr>
        <b/>
        <u/>
        <sz val="14"/>
        <color theme="1"/>
        <rFont val="Arial"/>
        <family val="2"/>
      </rPr>
      <t xml:space="preserve"> 31 de Enero de 2018</t>
    </r>
  </si>
  <si>
    <t>Plan Anticorrupción y de Atención al CIudadano</t>
  </si>
  <si>
    <r>
      <rPr>
        <b/>
        <u/>
        <sz val="18"/>
        <color theme="8" tint="-0.249977111117893"/>
        <rFont val="Arial"/>
        <family val="2"/>
      </rPr>
      <t>Componente 5:</t>
    </r>
    <r>
      <rPr>
        <b/>
        <sz val="18"/>
        <color theme="1"/>
        <rFont val="Arial"/>
        <family val="2"/>
      </rPr>
      <t xml:space="preserve"> Transparencia y Acceso a la Informcaión</t>
    </r>
  </si>
  <si>
    <t>Indicadores</t>
  </si>
  <si>
    <r>
      <rPr>
        <b/>
        <sz val="12"/>
        <color theme="1"/>
        <rFont val="Arial"/>
        <family val="2"/>
      </rPr>
      <t>Subcomponente/proceso 1</t>
    </r>
    <r>
      <rPr>
        <sz val="12"/>
        <color theme="1"/>
        <rFont val="Arial"/>
        <family val="2"/>
      </rPr>
      <t xml:space="preserve">
Lineamientos de Transparencia
Activa</t>
    </r>
  </si>
  <si>
    <t>Realizar un diagnostico de la información publicada, de acuerdo a la norma de transparencia y acceso a la información.</t>
  </si>
  <si>
    <t>Diagnóstico realizado</t>
  </si>
  <si>
    <t>Diagnóstico elaborado</t>
  </si>
  <si>
    <t>Abril de 2018</t>
  </si>
  <si>
    <t>Mantener actualizada la página web con la información de acuerdo a la Ley de transparencia y acceso a la información.</t>
  </si>
  <si>
    <t>Enlace de transparencia y acceso a la información en la página web</t>
  </si>
  <si>
    <t># de publicaciones/# total de publicaciones solicitadas</t>
  </si>
  <si>
    <t>1.3</t>
  </si>
  <si>
    <t>Mantener actualizados en la plataforma SUIT los trámites y OPA de la entidad</t>
  </si>
  <si>
    <t>Trámites y OPA registrados y actualizados en el SUIT</t>
  </si>
  <si>
    <t># de trámites inscritos/# total de trámites</t>
  </si>
  <si>
    <t>Planeación y Sistemas de Información junto a las dependencias y grupos involucrados</t>
  </si>
  <si>
    <t>1.4</t>
  </si>
  <si>
    <t>Asegurar el registro de los contratos de Función Pública en el SECOP y SIA OBSERVA</t>
  </si>
  <si>
    <t>100% de los contratos registrados</t>
  </si>
  <si>
    <t># de contratos publicados / #  contratos celebrados</t>
  </si>
  <si>
    <t>Recursos Fìsicos, Recursos Humanos, Prestación de Servicios y Salud Pública Colectiva</t>
  </si>
  <si>
    <t>1.5</t>
  </si>
  <si>
    <t>Identificar, analizar, estructurar, aprobar y publicar datos abiertos</t>
  </si>
  <si>
    <t>Datos abiertos publicados</t>
  </si>
  <si>
    <t># de datos abiertos publicados / #  de datos abiertos conformados</t>
  </si>
  <si>
    <t>Sistemas de Información junto a todas la dependencias y grupos</t>
  </si>
  <si>
    <r>
      <rPr>
        <b/>
        <sz val="12"/>
        <color theme="1"/>
        <rFont val="Arial"/>
        <family val="2"/>
      </rPr>
      <t>Subcomponente/proceso 2</t>
    </r>
    <r>
      <rPr>
        <sz val="12"/>
        <color theme="1"/>
        <rFont val="Arial"/>
        <family val="2"/>
      </rPr>
      <t xml:space="preserve">
Lineamientos de Transparencia
Pasiva</t>
    </r>
  </si>
  <si>
    <t>Permitir a los usuarios dar seguimiento en línea de las PQRSD</t>
  </si>
  <si>
    <t>Software adquirido</t>
  </si>
  <si>
    <t>Software implementado</t>
  </si>
  <si>
    <t>Servicio de Atención a la Comunidad, Planeación y Sistemas de Información</t>
  </si>
  <si>
    <t>Octubre de 2018</t>
  </si>
  <si>
    <r>
      <rPr>
        <b/>
        <sz val="12"/>
        <color theme="1"/>
        <rFont val="Arial"/>
        <family val="2"/>
      </rPr>
      <t>Subcomponente/proceso 3</t>
    </r>
    <r>
      <rPr>
        <sz val="12"/>
        <color theme="1"/>
        <rFont val="Arial"/>
        <family val="2"/>
      </rPr>
      <t xml:space="preserve">
Elaboración los Instrumentos
de Gestión de la
Información</t>
    </r>
  </si>
  <si>
    <t>Actualizar el inventario de activos de información y el índice de Información Clasificada y Reservada teniendo en cuenta los requerimientos de GEL</t>
  </si>
  <si>
    <t>Publicación en la página web la actaulización del Inventario de activos de información e Índice de información clasificada y reservada</t>
  </si>
  <si>
    <t>Publicaciones</t>
  </si>
  <si>
    <t>Jurídica y Planeación y Sistemas de Información</t>
  </si>
  <si>
    <t>Agosto de 2018</t>
  </si>
  <si>
    <r>
      <rPr>
        <b/>
        <sz val="12"/>
        <color theme="1"/>
        <rFont val="Arial"/>
        <family val="2"/>
      </rPr>
      <t>Subcomponente/proceso 4</t>
    </r>
    <r>
      <rPr>
        <sz val="12"/>
        <color theme="1"/>
        <rFont val="Arial"/>
        <family val="2"/>
      </rPr>
      <t xml:space="preserve">
Criterio Diferencial de
Accesibilidad</t>
    </r>
  </si>
  <si>
    <t>Cambiar el diseño de la página web que cumpla con criterios diferencial de accesibilidad y a los lineamientos de la política editorial de la entidad</t>
  </si>
  <si>
    <t>Página web con nuevo diseño</t>
  </si>
  <si>
    <t>Página web actualizada</t>
  </si>
  <si>
    <r>
      <rPr>
        <b/>
        <sz val="12"/>
        <color theme="1"/>
        <rFont val="Arial"/>
        <family val="2"/>
      </rPr>
      <t>Subcomponente/proceso 5</t>
    </r>
    <r>
      <rPr>
        <sz val="12"/>
        <color theme="1"/>
        <rFont val="Arial"/>
        <family val="2"/>
      </rPr>
      <t xml:space="preserve">
Monitoreo del Acceso a
la Información Pública</t>
    </r>
  </si>
  <si>
    <t>Mantener informado al ciudadado del comportamiento de las solicitudes de acceso a la información pública</t>
  </si>
  <si>
    <t>Publicación del Informe de Acceso a la Información Pública</t>
  </si>
  <si>
    <t>Capítulo incluido en el informe de PQRSD/ Informe PQRSD</t>
  </si>
  <si>
    <t>Servicio de Atención a la Comunidad y Sistemas de Información</t>
  </si>
  <si>
    <t xml:space="preserve">Amilkar Marquez  Rojas </t>
  </si>
  <si>
    <t>Sandra Milena  Corredor Blanco</t>
  </si>
  <si>
    <t>100</t>
  </si>
  <si>
    <r>
      <t xml:space="preserve">Vigencia: </t>
    </r>
    <r>
      <rPr>
        <b/>
        <u/>
        <sz val="14"/>
        <rFont val="Arial"/>
        <family val="2"/>
      </rPr>
      <t>2020</t>
    </r>
  </si>
  <si>
    <t>Avances esperados y ejecutados en los Informes de Gestion, Planes de Accion. 
Logro de Metas Planteadas 
Mejoramiento de Gestión</t>
  </si>
  <si>
    <t>N/A</t>
  </si>
  <si>
    <t>Documento Plan de Accion Revisado y consolidado</t>
  </si>
  <si>
    <t>Documento Informe de Gestion Revisado y consolidado</t>
  </si>
  <si>
    <t xml:space="preserve"> (Informe avance Plan de accion / informes de seguimiento planeados en el año)  * 100 </t>
  </si>
  <si>
    <t>Avances esperados y ejecutados en los Informes de Gestion y  Planes la entidad 
Logro de Metas Planteadas 
Mejoramiento de Gestión</t>
  </si>
  <si>
    <t>Documento PDD Gestion revisado por el Coordinador de Planeacion del IDS</t>
  </si>
  <si>
    <t>(Metas alcanzadas por la entidad para la vigencia/ Total metas planeadas por la entidad en la vigencia) * 100</t>
  </si>
  <si>
    <t>Presentación a los Miembros del CTSSS, Asamblea Departamental y al Sr.Gobernador.</t>
  </si>
  <si>
    <t>Documento previamente entregado y Actas</t>
  </si>
  <si>
    <t>según demanda</t>
  </si>
  <si>
    <t>Realizar Informe de Rendicion de cuentas anual</t>
  </si>
  <si>
    <t>Informe de rendiciòn Presentacion Power Point</t>
  </si>
  <si>
    <t>Avances esperados en el Plan Anticorrupcion, acciones preventivas, correctivas y de mejoramiento.</t>
  </si>
  <si>
    <t>Elaborar el Plan Anticorrupcion de la Entidad</t>
  </si>
  <si>
    <t>Documento elaborado</t>
  </si>
  <si>
    <t xml:space="preserve">Publicar en la web el Plan de Anticorrupcion </t>
  </si>
  <si>
    <t>página web web institucional - del Plan anticorrupcion</t>
  </si>
  <si>
    <t>Socializar e informar sobre el Plan de Anticorrupcion  y de Atencion al Ciudadano a LA Dirección y todos los Coordinadores de la Entidad.</t>
  </si>
  <si>
    <t xml:space="preserve">Actas de Reuniones y firmas de asistencias
</t>
  </si>
  <si>
    <t xml:space="preserve">(Numero de  socializaciones realizadas / Numero Socializaciones programadas)  *  100
</t>
  </si>
  <si>
    <t>Según demanda</t>
  </si>
  <si>
    <t>Brindar apoyo técnico a nivel institucional en los  procesos de adaptación y adopción de los contenidos establecidos en el Plan Decenal de Salud Publica en cada cuatrenio a través del Plan Territorial de Salud (Departamento y Municipios) mediante reuniones o informes con el equipo  técnico (sector salud) para la formulación, implementación, monitoreo y evaluación del plan territorial de salud del departamento en cumplimiento de la Res. 0545 de fecha  27/11/14 de l Gobierno Departamental  y la Res.  No. 02230 de fecha  7/07/17 del IDS.</t>
  </si>
  <si>
    <t xml:space="preserve">Actas con asistencias a las reuniones, informes y circulares informativas. </t>
  </si>
  <si>
    <t>Sumatoria de estrategias presentadas para la adopcion del plan Decenal</t>
  </si>
  <si>
    <t>Relizar monitoreo los avances en el cargue de la plataforma e Informe del reporte avance cargue en Portal Web del PTS del Departamento y brindar asesoria a los responsables del monitoreo por parte de las 8 dimensiones transversales y las 2 dimensiones prioritarias del PTS, como integrantes del equipo técnico territorial para la formulación, implementación, monitoreo y evaluación del plan territorial de salud del departamento</t>
  </si>
  <si>
    <t>(Número de acciones implementadas/número de acciones propuestas en la estrategia) * 100</t>
  </si>
  <si>
    <t>Cumplimiento de la Resolución 2003 de 2014 para la vigencia 2016</t>
  </si>
  <si>
    <t>Asesorar y verificar el cumplimento del estandar de infraestructura fisica de la Resolución 2003 de 2014</t>
  </si>
  <si>
    <t>Plano revisado y firmado</t>
  </si>
  <si>
    <t>Cumplir con la entrega de informes oportunos a los diferentes Entes de Control</t>
  </si>
  <si>
    <t xml:space="preserve">Revisar, verificar y consolidar la información solicitada por los diferentes Entes de Control </t>
  </si>
  <si>
    <t>Documentos</t>
  </si>
  <si>
    <t>Fomentar la cultura de gestión de proyectos del Instituto Departamental de Salud</t>
  </si>
  <si>
    <t>Fichas MGA WEB
Inscirpcion Sistema 
Interno de Radicacion de Proyectos
Radicacion Banco de Proyectos de la Gobernacion</t>
  </si>
  <si>
    <t>Sumatoria de proyectos  de inversion del Instituto relacionados en el banco de proyectos</t>
  </si>
  <si>
    <t>Cumplir con los estandares de la Normatividad de la Ley General de Archivo</t>
  </si>
  <si>
    <t>Cronograma de cumplimiento de actividades y documentos</t>
  </si>
  <si>
    <t>Realizar y verificar el cumplimiento del Plan de Transferencias</t>
  </si>
  <si>
    <t>Cronograma de transferencias documentales
Formato inventario de gestion documental</t>
  </si>
  <si>
    <t>(transferencias documentales realizadas) / (total transferencias documentales programadas) *100</t>
  </si>
  <si>
    <t>Cronograma, registro fotografico,Listado de Asistencias y Actas de capacitaciones</t>
  </si>
  <si>
    <t xml:space="preserve"> (Numero de capacitaciones realizadas / Numero capacitaciones  programadas)  *  100</t>
  </si>
  <si>
    <t xml:space="preserve">según demanda </t>
  </si>
  <si>
    <t>Dar cumplimiento a las politicas y lineamientos  del modelo integrado de planeacion y gestion MIPG</t>
  </si>
  <si>
    <t>Control de documentos y registros</t>
  </si>
  <si>
    <t xml:space="preserve"># de procesos aplicando la actualizacion modificacion de sus procedimientos en busca del lineamiento del MIPG (reuniones y/o asistencias tecnicas) / total de procesos de la instituto departamental de salud </t>
  </si>
  <si>
    <t>Realizar la  emision, distribución y control de documentos del sistema de gestion de la calidad.</t>
  </si>
  <si>
    <t>Participar en el proceso de elaboración de los instrumentos archivisticos conforme a la normatividad vigente.</t>
  </si>
  <si>
    <t>Orientar al personal del IDS  a documentar los procedimientos y registros según su competecia y resposabilidades.</t>
  </si>
  <si>
    <t>Gestion Documental</t>
  </si>
  <si>
    <t xml:space="preserve">Almacenamiento en medio físico (legajos) y magnetico (Servidoruser) con listado de documentacion entregada al sistema integrado de gestion </t>
  </si>
  <si>
    <t>Apoyar tecnicamente en las auditorias realizadas por los entes de control.</t>
  </si>
  <si>
    <t xml:space="preserve">Plan Anual de Auditoria
Cronograma de Auditoria
</t>
  </si>
  <si>
    <t>Asistencia tecnica en la formulacion del Plan de Acción Institucional 2020 programado con Coordinadores de Grupos, Subgrupos y Dimensiones del PDSP,  Planeación y el Director del IDS</t>
  </si>
  <si>
    <t>Elaboración de  plan de Accion  institucional 2020</t>
  </si>
  <si>
    <t>Elaboración de Informe de Evaluación y Seguimiento trimestralmente del Plan de Acción Institucional 2020</t>
  </si>
  <si>
    <t>Revisión metas y porcentajes de ejecucion con respecto a lo programado por el IDS del Plan de Desarrollo Departamental vigente</t>
  </si>
  <si>
    <t>Realizar mesas de trabajo para identificar los riesgos de corrupcion de la Entidad</t>
  </si>
  <si>
    <t>Presentación y aprobación del plan de acción en salud-pas y el componente operativo anual de inversiones coai 2020 ante el consejo de gobierno</t>
  </si>
  <si>
    <t>Paticipacion en el proceso de diagnostico  formulacion y aprobacion del plan de desarrollo departamental 2020-2023 y Plan Territorial de Salud</t>
  </si>
  <si>
    <t>Revisar los diferenctes documentos (caracterizacion, procedimientos, formatos) referentes al sistema integrado de gestión  y proponer ajustes a los mismos.</t>
  </si>
  <si>
    <t>Mantener un registro consolidado de la información del SIG</t>
  </si>
  <si>
    <t>Desarrollar capacitaciones y asistencias tecnicas todos los actores del sistema.</t>
  </si>
  <si>
    <t xml:space="preserve">Realizar seguimiento a los planes de mejora propuestos según los hallasgoz del autodiagnostico y Furag II herramientas de la Funcion publica </t>
  </si>
  <si>
    <t>Realización del Comité de Gestion y Desempeño de MIPG</t>
  </si>
  <si>
    <t>Verificar el cumplimiento de las actividades planeadas para la conservación, preservacion y organizacion de los Archivos del IDS</t>
  </si>
  <si>
    <t xml:space="preserve">Capacitar al personal de la Institucion de acuerdo con las necesidades detectadas en los procesos de Gestión Documental. </t>
  </si>
  <si>
    <t>Realizar los ajustes requeridos por comité Departamental de Archivo para la aprobacion de las Tablas de Retención Documental de la institucion</t>
  </si>
  <si>
    <t xml:space="preserve">Actualizar con codigo BPIN y realizar seguimiento al proyecto de fortalecimiento de la gestion documental del instituto departamental de salud presentado a la gobernacion departamental  </t>
  </si>
  <si>
    <t>Fortalecer la Unidad de Archivo y correspondencia en equipos de digitalización e insumos archivisticos , teniendo en cuental la proyeccion del Recurso humano en la vigencia 2020 - 2023</t>
  </si>
  <si>
    <t>Recepción, verificación, radicación en el SIEDOC Documental y distribución de la correspondencia externa recibida.</t>
  </si>
  <si>
    <t>Realizar seguimiento a la politica de gestion documental</t>
  </si>
  <si>
    <t>Dar seguimiento al PETI y al Sistema de Gestión de Seguridad Informática
Aplicar los lineamientos TIC para el Estado, TIC para la sociedad y los elementos habilitadores de la Política Digital
Definir el Plan de Seguridad y Privacidad de la Información
Establecer el Plan de Acción de Gobierno Digital</t>
  </si>
  <si>
    <t>Socializar software adquiridos
Mantener actualizado el catálogo de sistemas de información.
Prestar soporte técnico en la implementación del software
Dar seguimiento a los ajustes pertinentes del software.</t>
  </si>
  <si>
    <t>Actualizar la política editorial institucional
Dar cumplimiento y seguimiento a la política editorial institucional</t>
  </si>
  <si>
    <t>Socializar la Guía de mantenimiento
preventivo y correctivo a los equipos informáticos de la Entidad y las Políticas de Seguridad Informática</t>
  </si>
  <si>
    <t>Prestar soporte técnico oportuno y mantener continuidad en los servicios tecnológicos.</t>
  </si>
  <si>
    <t>Aportar a la planificación y ejecución de proyectos para el fortalecimiento de tecnologías de la información y comunicaciones</t>
  </si>
  <si>
    <t>Cumplir con los lineamientos del Ministerio de Salud en cuanto al Plan Territorial de Salud</t>
  </si>
  <si>
    <t>Desarrollar el Documento del Plan de Desarrollo 2020-2023 y Plan Territorial de Salud</t>
  </si>
  <si>
    <t>Concientizar en la entidad la importancia de la implementación de la Política Digital</t>
  </si>
  <si>
    <t>Software cumpliendo con la normatividad y los procedimeintos establecidos por la Entidad</t>
  </si>
  <si>
    <t>Mantener actualizados los contenidos de la página web de la entidad en  cumplimiento de la norma.</t>
  </si>
  <si>
    <t>Garantizar el óptimo funcionamiento de las tecnologías de información y comunicación.</t>
  </si>
  <si>
    <t>Proyectos tecnológicos alineados con los objetivos institucionales y con el Modelo integrado de Planeación y Gestión</t>
  </si>
  <si>
    <t>Plan de Acción  Institutocional 2020</t>
  </si>
  <si>
    <t>Acta de Consejo de gobierno y listado de asistencias</t>
  </si>
  <si>
    <t>Ordenanza de aprobacion y documento plan de desarrollo Dptal y PTS</t>
  </si>
  <si>
    <t xml:space="preserve">Documentos recibidos para ajustes y aprobación en el sistema integrado de gestion </t>
  </si>
  <si>
    <t xml:space="preserve">Inventario Documental
Conservación preventiva de documentos en Archivo  de Gestión.
</t>
  </si>
  <si>
    <t>Cronograma de capacitación y/o asistencia técnica
Actas y listados de asistencias</t>
  </si>
  <si>
    <t>informes de seguimiento, actas de reunion y capacitaciones</t>
  </si>
  <si>
    <t>Actas y listado de asistencias</t>
  </si>
  <si>
    <t>Tabla de retencion documental con ajustes</t>
  </si>
  <si>
    <t>correos institucionales, oficios de comunicaciones solicitando estado del proyecto y tramitar la actualizacion con codio BPIN del proyecto</t>
  </si>
  <si>
    <t xml:space="preserve">oficios de gestion radicados en planeacion departamental </t>
  </si>
  <si>
    <t>Numero de radicados y registros en el SIEDOC documental</t>
  </si>
  <si>
    <t xml:space="preserve">Actas de reunion y seguimiento en las diferentes oficinas del ids </t>
  </si>
  <si>
    <t>Plan de Seguridad y Privacidad de la Información
Plan de Acción de GobiernoDigital</t>
  </si>
  <si>
    <t>Catálogo de sistemas de información</t>
  </si>
  <si>
    <t>Política Editorial aplicada</t>
  </si>
  <si>
    <t>Formatos de solicitud interna y/o asistencia</t>
  </si>
  <si>
    <t>Formatos de solicitud interna</t>
  </si>
  <si>
    <t>Proyectos de fortalecimiento TIC</t>
  </si>
  <si>
    <t>Numero de capacitaciones realizadas / Numero de capacitaciones programadas</t>
  </si>
  <si>
    <t xml:space="preserve">(Numero de  capacitaciones realizadas / Numero capacitaciones programadas)  *  100
</t>
  </si>
  <si>
    <t xml:space="preserve">No. de documentos analisadospor el SIG  y evaluados / total de documentos entregados. </t>
  </si>
  <si>
    <t>No.de documentos aprobados por direccion y publicados / total de documentos entregados al SIG</t>
  </si>
  <si>
    <t>No. Documentos codificados /  total de recibidos del ids</t>
  </si>
  <si>
    <t xml:space="preserve">No. total de asistencias tecnicas realizadas / total de asistencias tecnicas programadas </t>
  </si>
  <si>
    <t>Numero de Actualizaciones y bakups al SIG realizadas /  Numero de Actualizaciones y bakups al SIG programadas</t>
  </si>
  <si>
    <t xml:space="preserve">No. de capacitaciones realizadas en pro del SIG / total de capacitaciones programadas </t>
  </si>
  <si>
    <t xml:space="preserve">No. Visistas de seguimiento realizadas / No. de visitas de seguimiento programadas </t>
  </si>
  <si>
    <t xml:space="preserve">No. de auditorias y capacitaciones externas al ids / total de auditorias y capacitaciones asistidas </t>
  </si>
  <si>
    <t>Numero de reuniones realizadas de Comites/ Numero de reuniones programadas de Comites</t>
  </si>
  <si>
    <t>(Actividades realizadas para la conservacion, preservacion y organizacion documental)/(Total actividades programadas para la conservacion, presevacion y organizacion documental) *100</t>
  </si>
  <si>
    <t>Acciones ejecutadas/Total de acciones programadas  * 100</t>
  </si>
  <si>
    <t>Publicaciones realizadas/Total de solicitudes de publicación * 100</t>
  </si>
  <si>
    <t>Funcionarios socializados /  Total de funcionarios * 100</t>
  </si>
  <si>
    <t>Solicitudes de servicios  atendidas en el periodo/Total de solicitudes de servicios  * 100</t>
  </si>
  <si>
    <t>consolidacion ejecucion y publicacion en pagina web del plan estrategico de talento humano para la actual vigencia</t>
  </si>
  <si>
    <t xml:space="preserve">Elaboracion, consolidacion y seguimiento del plan anual de vacantes </t>
  </si>
  <si>
    <t xml:space="preserve">Elaboracion, consolidacion y seguimiento del plan de prevision de recursos humano </t>
  </si>
  <si>
    <t xml:space="preserve">Elaboracion, consolidacion y seguimiento del plan de trabajo anual en seguridad y salud en el trabajo </t>
  </si>
  <si>
    <t>Proyección de actos administrativos de vinculación y situaciones administrativas del recurso humano del Instituto Departamental de Salud</t>
  </si>
  <si>
    <t>Apoyo al proceso para el  sorteo de plazas para Servicio Social Obligatorio profesionales de Salud realizado por el ministerio de Salud y Protección Social.</t>
  </si>
  <si>
    <t>Organizar  reuniones del Comité de Servicio Social Obligatorio en cumplimiento de sus competencias</t>
  </si>
  <si>
    <t>verificar en el software la informacion registrada por las ESES en los formatos del decreto 2193 trimestralmente contratacion y anual recurso humano y dar asistencia tecnica cuando se requiera</t>
  </si>
  <si>
    <t>digitación de las novedades del personal y liquidacion de la nomina mensuales de salarios y prestaciones sociales en el software de nómina</t>
  </si>
  <si>
    <t>carpeta de Historia laboral</t>
  </si>
  <si>
    <t>formato de asistencia</t>
  </si>
  <si>
    <t>Circulares, e-mail, información del proceso</t>
  </si>
  <si>
    <t>Oficios enviados por los profesionales y convocatoria.</t>
  </si>
  <si>
    <t>el software, cuadros solicitadas y ejecuciones</t>
  </si>
  <si>
    <t xml:space="preserve">publicacion del plan de trabajo anual en seguridad y salud en el trabajo </t>
  </si>
  <si>
    <t>copia de las nóminas realizadas</t>
  </si>
  <si>
    <t>N° de total de actos administrativos proyectados / N° de actos legalizados</t>
  </si>
  <si>
    <t>(No. de informes verificados en plataforma /  Total informes viabilizados )*100</t>
  </si>
  <si>
    <t>(elaboracion y seguimiento del plan anual de trabajo en seguridad y salud en el trabjo / publicacion web del plan anual de trabajo en seguridad y salud en el trabajo)</t>
  </si>
  <si>
    <t>(N° de nominas liquidadas / N° de nominas tramitadas)</t>
  </si>
  <si>
    <t xml:space="preserve">desarrolladas en la vigencia 2019 ultimo trimestre para formulacion y desarrollo </t>
  </si>
  <si>
    <t>publicado en pagina web intitucional primer mes de la vigencia 2020</t>
  </si>
  <si>
    <t>consolidacion primes trimestre plan de accion intitucional 2020</t>
  </si>
  <si>
    <t>se lleva acabo fomulacion de metas para el plan de desarroollo departamental 2020-2023</t>
  </si>
  <si>
    <t xml:space="preserve">se llevara acabo en el segundo trimeste de la vigencia actual </t>
  </si>
  <si>
    <t xml:space="preserve">se elaborara el segundo trimestre de la vigencia </t>
  </si>
  <si>
    <t>se elaboro en el ultimo mes de la vigencia anterior y se publico antes del 30 de enero de 2020</t>
  </si>
  <si>
    <t xml:space="preserve">publicado en pagina web institucional </t>
  </si>
  <si>
    <t xml:space="preserve">se realizaron capacitaciones a acada una  de las areas del ids duranto el ultimo trimestre de la vigencia anterior </t>
  </si>
  <si>
    <t xml:space="preserve">entrega de informacion consolidada a la gobernacion del departamento </t>
  </si>
  <si>
    <t xml:space="preserve">las cuales se desarrollaron para los municipios de los patios villa del rosario cucutilla meoz centro de rehabliitacion san jose de cucuta </t>
  </si>
  <si>
    <t xml:space="preserve">se realizara en el segundo trimestre del año  </t>
  </si>
  <si>
    <t xml:space="preserve">se elaboro el proyecto de ambulancias </t>
  </si>
  <si>
    <t xml:space="preserve">Los 40 municipios del Departamento se habrán capacitado y  contarán modelo de atención integral en salud para población víctima del conflicto armado, en el que las entidades territoriales cuenten con la capacidad técnica para ejecutar y monitorear el programa de atención psicosocial y salud integral para población víctima del conflicto.
</t>
  </si>
  <si>
    <t>Desarrollar 4 mesas temáticas de salud y subcomité de medidas de rehabilitación en cumplimiento de la Ley 1448 de 2011, los últimos jueves de cada 3 meses.</t>
  </si>
  <si>
    <t>Actas, informes y evidencias fotográficas.</t>
  </si>
  <si>
    <t>No. de mesas de salud y subcomite de medidas de rehabilitación realizadas/Total de mesas de salud y subcomite de medidas de rehabilitación programadas*100</t>
  </si>
  <si>
    <t xml:space="preserve">Debido a la emergencia sanitaria del COIVD -19, estas actividades se reprograma esta actividad para el siguiente trimestre y sera a traves de la plataforma ZOOM de video conferencias. </t>
  </si>
  <si>
    <t>Fortalecer las capacidades territoriales en los 40 municipios del Departamento para la implementación y monitoreo de las medidas de rehabilitación y asistencia en salud en cumplimiento de la Ley 1448 de 2014</t>
  </si>
  <si>
    <t>Brindar 1 una capacitación, asesoría y asistencia técnica a cada uno de los 40 Municpios del Departamento, durante la vigencia 2020, (10 municipios por trimestre) para  el fortalecimiento de la capacidad  técnica para implementar, ejecutar y monitorear el programa de atención psicosocial y salud integral para población víctima del conflicto, (PAPSIVI) y socialización de lineamientos para la implementación del protocolo de atención integral en salud con enfoque psicosocial para la atención a víctimas del conflicto armado.</t>
  </si>
  <si>
    <t>No de capacitaciones, asesorías y asistencias técnicas realizadas/ No de asistencias técnicas programadas *100</t>
  </si>
  <si>
    <t xml:space="preserve">Se replico mediante correo electronico las directrices dadas por el MSPS, sobre las medidas de prevencion del COVID -19 para esta poblacion vulnerable.
Debido a la emergencia sanitaria del COIVD -19, estas actividades se estan  desarrollando mediante correos electronicos, llamadas telefonicas y se esta brindando asesoria y asistencia tecnica a traves de la plataforma ZOOM de video conferencias. </t>
  </si>
  <si>
    <t>Brindar asesoría y asistencia técnica a los 40 municipios del Departamento respecto la ampliación y masificación del registro de localización y caracterización de personas con discapacidad.</t>
  </si>
  <si>
    <t>Brindar asesoria y asistencia técnica a 10 municipios del departamento sobre el Registro de Localización y Caracterización de Personas con Discapacidad en el marco de la Resolución No 583 de 2018 por la cual se implementa la certificación de discapacidad y el registro de Localización y Caracterización de Personas con Discapacidad.</t>
  </si>
  <si>
    <t>No de asistencias técnicas realizadas/ No de asistencias técnicas programadas *100</t>
  </si>
  <si>
    <t xml:space="preserve">Se realizo asistencia tecnica a 21 municipios sobre el RLCPD  y la nueva Res. 113 de 2020 que derrogo la Res. 583 de 2018 de manera presencial. Los municipios asesorados son (Ocaña, El tarra, Cacota, Pamplonita, La Esperanza, Chinácota, Los Patios, Gramalote, Labateca, El Zulia, Herrán, Bucarasica, Toledo, Villa del Rosario, Villa Caro, Pamplona, Cúcuta, Convención, San Calixto, La Playa y Abrego.)
Debido a la emergencia sanitaria  del COIVD -19, estas actividades se seguiran  desarrollando mediante correos electronicos, llamadas telefonicas y se esta brindando asesoria y asistencia tecnica a traves de la plataforma ZOOM de video conferencias. </t>
  </si>
  <si>
    <t>Fomentar las capacidades territoriales en 40 municipios del departamento para el desarrollo de procesos de gestión en salud y articulación institucional en el marco del de la politica pública de discapacidad y los comités territoriales de discapacidad</t>
  </si>
  <si>
    <t>Brindar 1 asesorías y asistencias técnicas a 10 municipios para la implementacion de la estrategia de Rehabilitacion Basada en la Comunidad (RBC) promoviendo la igualdad de oportunidades para el ejercicio de los derechos y deberes, permitiendo mejorar la calidad de vida de las Personas con Discapacidad PcD, sus familias y la comunidad promoviendo una sociedad inclusiva.</t>
  </si>
  <si>
    <t xml:space="preserve">Se realizo asistencia tecnica a 21 municipios sobre la estrategia de RBC para promover la  igualdad de oportunidades para el ejercicio de los derechos y deberes, permitiendo mejorar la calidad de vida de las Personas con Discapacidad PcD.  Los municipios asesorados son (Ocaña, El tarra, Cacota, Pamplonita, La Esperanza, Chinácota, Los Patios, Gramalote, Labateca, El Zulia, Herrán, Bucarasica, Toledo, Villa del Rosario, Villa Caro, Pamplona, Cúcuta, Convención, San Calixto, La Playa y Abrego.)
Debido a la emergencia sanitaria  del COIVD -19, estas actividades se seguiran  desarrollando mediante correos electronicos, llamadas telefonicas y se esta brindando asesoria y asistencia tecnica a traves de la plataforma ZOOM de video conferencias. </t>
  </si>
  <si>
    <t>1</t>
  </si>
  <si>
    <t>Fortalecimiento de las capacidades territoriales de 40 municipios del Departamento para el desarrollo acciones dirigidas a la generación de espacios equitativos de participación para hombres y mujeres en el marco de las politicas públicas de equidad de genero a fin de visibilizar los factores que perpetuan las inequidades y la discriminación por razón de genero, identidad de género y orientación sexual y acciones de promoción de la garantía de derechos de estas poblaciones.</t>
  </si>
  <si>
    <t>Desarrollar asesoria y asistencia tecnica a 10 municipios del departamento en los avances de la adecuación del modelo nacional de atención integral al enfoque de género, orientado a la reducción de las inequidades de género en salud con participación social y articulación intersectorial. (soporte actas de asistencia tecnica)</t>
  </si>
  <si>
    <t xml:space="preserve">Desarrollar capacidades institucionales  a 40 referentes territoriales de poblaciones vulnerables o adulto mayor en la metodológía integrada de participación social de y para adultos mayores -MIPSAN  y la  Política pública nacional para las familias Colombianas 2012-2022. </t>
  </si>
  <si>
    <t>Desarrollar asesoría y asistencia técnica a 10 municipios  referentes de poblaciones vulnerables o adulto mayor en la metodología integral  de participación social  y para adultos mayores(MIPSAM) y la política pública nacional para las familias colombianas 2012-2022, para el fortalecimiento en el proceso de implementación, seguimiento de las mismas, en el marco de las políticas públicas y garantía de derechos de estas poblaciones, mediante la asesoría, formulación y construcción del PAS 2020 de cada uno  de los municipios.</t>
  </si>
  <si>
    <t xml:space="preserve">se esta formulando el diagnostico integral de archivo </t>
  </si>
  <si>
    <t xml:space="preserve">fumigacion del archivo central del ids </t>
  </si>
  <si>
    <t>se estan elaborando los instrumentos anexos a la presentacion de las TRD</t>
  </si>
  <si>
    <t>En los Comités Técnicos se presentó la necesidad de socializar los avances sobre la implementación de Gobierno Digital. El tema se incluyó para el Comité de Getión y Desempeño Institucional</t>
  </si>
  <si>
    <t>Actividades Permanentes y sobre demanda</t>
  </si>
  <si>
    <t>Se preparó la propuesta para la actaulización de la Política Editorial Institucional para el Comité de Gestión y Desempeño.
Igaulmente, el resultado del seguimietno a la Política Editorial</t>
  </si>
  <si>
    <t>* Se apoyó al Ministerio de Salud y Protección Social para establecer el Acta de Compromiso para la operación por parte de las IPS Públicas Beneficiarias de Norte de Santander en el Proyecto Nacional de Acceso Universal Social para Zonas Rurales
* Con el apoyo de OIM se inició el desarrollo de aplicaciones WEB para la emergencia sanitaria. Se habilitó el CALL CENTER DE COVID-19 desde la página web del IDS</t>
  </si>
  <si>
    <t xml:space="preserve"> - Contar con inventarios físicos impresos y en medio magnético debidamente actualizados</t>
  </si>
  <si>
    <t xml:space="preserve"> - Elaboración del inventario de bienes activos e inactivos
 - Parametrización de la información de inventarios con contabilidad</t>
  </si>
  <si>
    <t xml:space="preserve"> - Documento de Inventario de bienes
- Información en estados financieros</t>
  </si>
  <si>
    <t>Meta propuesta de centros de costo / levantamiento de la información de inventarios activos e inactivos por centro de costos</t>
  </si>
  <si>
    <t>Dado que no se cuenta con recurso humano para realizar el apoyo al proceso, la meta se distribuye en los 4 trimestres del año. Para llegar al inventario general, se deben realizar 20 inventarios en igual número de centros de costos, varios de los cuales ya no existen. Se debe depurar los centros de costos</t>
  </si>
  <si>
    <t xml:space="preserve"> - Gestionar los desplazamientos oficiales del personal 
- Contar con los actos administrativos de comiones y desplazamientos
- Cumplir con los pagos de las facturas de servicios públicos de la entidad</t>
  </si>
  <si>
    <t xml:space="preserve"> - Liquidar las comisiones y desplazamientos y elaborar los actos administrativos
 - Tramitar el pago de las facturas de servicios públicos de la entidad</t>
  </si>
  <si>
    <t xml:space="preserve"> - Resoluciones de desplazamientos y comisiones
- Egreso de los pagos de los servicios públicos</t>
  </si>
  <si>
    <t>Numero de solicitudes de comisiones de desplazamiento / Numero de Actos administrativos de comisiones realizadas y liquidadas</t>
  </si>
  <si>
    <t>Se gestionaron todas las solicitudes de comisiones o desplazamientos autorizadas por la Dirección excepto dos por riesgos en el desplazamiento</t>
  </si>
  <si>
    <t>Numero de facturas de servicios a pagar / pago de las facturas de servicios públicos de la entidad recibidas</t>
  </si>
  <si>
    <t>Contar con un Plan Anual de Adquisiciones que involucre todos los conceptos que demanda la entidad para la vigencia</t>
  </si>
  <si>
    <t xml:space="preserve"> - Definir matriz de consolidación de información de las necesidades
- Tamizar, racionalizar y estandarizar la información recibida y consolidarla
- Aplicar metodología de plenación a la información consolidada y valorarla para establecer un valor global del PAA</t>
  </si>
  <si>
    <t>Documento de PLAN ANUAL DE ADQUISICIONES</t>
  </si>
  <si>
    <t>Necesidades generales consolidadas / necesidades valoradas y estandarizadas</t>
  </si>
  <si>
    <t>Documento publicado en la pagina web institucional el 31 de enero de 2020</t>
  </si>
  <si>
    <t>Garantizar el suministro de bienes y servicios a las diferentes áreas y programas de la entidad para el funcionamiento administrativo y operativo de la misma</t>
  </si>
  <si>
    <t xml:space="preserve"> - Definición técnica de la necesidad en bienes o servicios</t>
  </si>
  <si>
    <t>Solicitud del profesional que requiere el bien o servicio</t>
  </si>
  <si>
    <t>Conforme la disponibilidad presupuestal de recursos, el Grupo gestionó los procesos de contratación de bienes y servicios requeridos por la entidad. Algunas solicitudes no contaban con respaldo presupuestal y otras no fueron  autorizadas por la Dirección</t>
  </si>
  <si>
    <t xml:space="preserve"> - Autorización del ordenador del gasto para iniciar el proceso</t>
  </si>
  <si>
    <t>Memorando de autorización del ordenador para iniciar el proceso precontractual, analizado previamente por los asesores jurídicos del Director</t>
  </si>
  <si>
    <t xml:space="preserve"> - Consecución de los recursos presupuestales </t>
  </si>
  <si>
    <t>Solicitud de las disponibilidades presupuestales</t>
  </si>
  <si>
    <t xml:space="preserve"> - Apliación de la modalidad según el presupuesto oficial del proceso</t>
  </si>
  <si>
    <t>Pliegos de condiciones en SECOP o Resolución de justificación de contratación directa</t>
  </si>
  <si>
    <t xml:space="preserve"> - Aceptación de oferta y/o celebración del respectivo contrato</t>
  </si>
  <si>
    <t>Aceptaciones o Contratos firmados</t>
  </si>
  <si>
    <t>Número total de procesos / Número de aceptaciones o contratos suscritos</t>
  </si>
  <si>
    <t xml:space="preserve"> - Recibo de los bienes o servicios y tramite del pago correspondiente</t>
  </si>
  <si>
    <t>Facturas de venta de bienes, o de servicios</t>
  </si>
  <si>
    <t>Total aceptaciones o contratos / Pagos de bienes y servicios</t>
  </si>
  <si>
    <t>Publicar los documentos contractuales requeridos y en los términos legales</t>
  </si>
  <si>
    <t xml:space="preserve"> - Revisión de los documentos a insertar en el SECOP</t>
  </si>
  <si>
    <t>Documentos publicados en el SECOP</t>
  </si>
  <si>
    <t>Total procesos contractuales realizados / procesos cargados en el SECOP</t>
  </si>
  <si>
    <t>Todos los documentos obligatorios de los procesos de contratación, fueron revisados, insertados y publicados en el SECOP para cumplir los principios de publicidad, trasparencia y vigilancia ciudadana</t>
  </si>
  <si>
    <t xml:space="preserve"> - Inserción en el SECOP de los documentos</t>
  </si>
  <si>
    <t xml:space="preserve"> - Verificación y seguimiento a la publicación de los documentos</t>
  </si>
  <si>
    <t>100% de los insumos de interes en salud publica priorizados, con estudios de necesidades para el control de riesgos en salud publica.</t>
  </si>
  <si>
    <t>Gestionar la adquisicion de  los insumos de interes en salud publica.</t>
  </si>
  <si>
    <t>Estudios de necesidades
solicitud insumos de interes en salud publica
Contrato de compras de bienes</t>
  </si>
  <si>
    <t>Numero de Estudio de necesidades elaborados para compra  de insumos de interes en salud publica / Total   de necesiadades  de insumos  de interes en salud publica programados en la vigencia * 100</t>
  </si>
  <si>
    <r>
      <t xml:space="preserve">En el primer trimestre se realizo la priorizacion de las necesidades de insumos de interes en salud publica para el laboratorio de salud publica, subgrupo control de vectores.
Los estudios estan enfocados a la adquisicion de insecticidas e insumos control vectorial; reactivos, medios de cultivo, material de laboratorio y mantenimiento de equipos biomedicos.
A continuacion se relaciona los estudios elaborados:
</t>
    </r>
    <r>
      <rPr>
        <b/>
        <u/>
        <sz val="11"/>
        <color theme="1"/>
        <rFont val="Arial"/>
        <family val="2"/>
      </rPr>
      <t xml:space="preserve">Subgrupo control de vectroes
</t>
    </r>
    <r>
      <rPr>
        <sz val="11"/>
        <color theme="1"/>
        <rFont val="Arial"/>
        <family val="2"/>
      </rPr>
      <t xml:space="preserve">Se realiza una gestion  de medicamentos antimalaricos con el fin de garantizar las medidas oportunas de atencion y control de las ETV.
</t>
    </r>
    <r>
      <rPr>
        <b/>
        <u/>
        <sz val="11"/>
        <color theme="1"/>
        <rFont val="Arial"/>
        <family val="2"/>
      </rPr>
      <t>Subgrupo Laboratorio de Salud Publica</t>
    </r>
    <r>
      <rPr>
        <sz val="11"/>
        <color theme="1"/>
        <rFont val="Arial"/>
        <family val="2"/>
      </rPr>
      <t xml:space="preserve">
</t>
    </r>
    <r>
      <rPr>
        <b/>
        <u/>
        <sz val="11"/>
        <color theme="1"/>
        <rFont val="Arial"/>
        <family val="2"/>
      </rPr>
      <t>Aqualab</t>
    </r>
    <r>
      <rPr>
        <sz val="11"/>
        <color theme="1"/>
        <rFont val="Arial"/>
        <family val="2"/>
      </rPr>
      <t xml:space="preserve">
Vigilancia de la calidad del agua en los  municipios del departamento (coliformes totales, E. coli, Pseudomona spp.)
</t>
    </r>
    <r>
      <rPr>
        <b/>
        <u/>
        <sz val="11"/>
        <color theme="1"/>
        <rFont val="Arial"/>
        <family val="2"/>
      </rPr>
      <t xml:space="preserve">
</t>
    </r>
    <r>
      <rPr>
        <sz val="11"/>
        <color theme="1"/>
        <rFont val="Arial"/>
        <family val="2"/>
      </rPr>
      <t xml:space="preserve">
</t>
    </r>
  </si>
  <si>
    <t>100% de los municipios programados (PAS 2020, con asesoria y asistencia tecnica en formulacion de planes, programas o proyectos, que permitan el desarrollo de las estrategias definidas para los componentes de las diferentes Dimensiones del Plan Territorial de Salud 2020-2023.</t>
  </si>
  <si>
    <t>Realizar jornadas de asesoria y asistencia tecnica (presencial, virtual, telefonico) con el personal de las Entidades Territoriales relacionada con las actividades pertinentes para lograr el desarrollo de las estrategias definidas para los componentes de las diferentes Dimensiones del Plan Territorial de Salud 2020-2023</t>
  </si>
  <si>
    <t xml:space="preserve"> </t>
  </si>
  <si>
    <t>Numero de municipios con asesoria y asistencia tecnica PAS 2020, relacionada con las actividades pertinentes para lograr el desarrollo de las estrategias definidas para los componentes de las diferentes Dimensiones del Plan Territorial de Salud 2020,2023 / Total de municipios programados * 100</t>
  </si>
  <si>
    <r>
      <t>En el proceso de planeacion integral en salud establecido en la resolucion 1536 de 2016, se define que a mas tardes el 30 de enero de cada vigencia se debe aprobar y cargar en la plataforma el plan de accion en salud y asi mismo la vigencia de la Resolucion 3280 de 2018; por lo anterior se realizo jorndas de convocatoria para la socializacionde lineamientos metodologicos del plan integral en salud,  para la participacion de los 40 municipios asistiendo  la  regional suroccidente, centro,suroorinetal, occidente, metropolitana  del departamneto Norte de santander mediante  Circular de convocatoria # 0031 del 22 de enero del 2020 .asi mismo se argumenta sobre Linemamientos</t>
    </r>
    <r>
      <rPr>
        <b/>
        <sz val="11"/>
        <color theme="1"/>
        <rFont val="Arial"/>
        <family val="2"/>
      </rPr>
      <t xml:space="preserve"> PAS 2019</t>
    </r>
    <r>
      <rPr>
        <sz val="11"/>
        <rFont val="Arial"/>
        <family val="2"/>
      </rPr>
      <t xml:space="preserve"> basados en la resolucion 3280/2018, 1536/2015.
</t>
    </r>
    <r>
      <rPr>
        <sz val="11"/>
        <color theme="1"/>
        <rFont val="Arial"/>
        <family val="2"/>
      </rPr>
      <t xml:space="preserve">
Se realizo asesoria y asistencia  el cargue de la información del PTS 2016-2019 contenido en los diferentes Procesos, Momentos, Pasos y Actividades de la metodología estrategia PASE a la equidady  el cargue de la pltaforma SISPRO, a los  40 muniicpios del departaemnto Norte de Santander.</t>
    </r>
    <r>
      <rPr>
        <b/>
        <sz val="11"/>
        <color rgb="FFFF0000"/>
        <rFont val="Arial"/>
        <family val="2"/>
      </rPr>
      <t xml:space="preserve">
</t>
    </r>
    <r>
      <rPr>
        <sz val="11"/>
        <rFont val="Arial"/>
        <family val="2"/>
      </rPr>
      <t xml:space="preserve">
</t>
    </r>
  </si>
  <si>
    <t>Socializacion del 100% de lineamientos de las politicas públicas, estrategias, guias y programas de salud, con los actores del sistema general de seguridad social en salud presentes en el territorio.</t>
  </si>
  <si>
    <t>Socializar a traves de jornadas laborales (mesas de trabajo, reuniones), los lineamientos de las políticas públicas, estrategias, guias y programas de salud con los difrentes actores del Sistema General de Seguridad Social en Salud presentes en los municipios.</t>
  </si>
  <si>
    <t>Informe de socializacion</t>
  </si>
  <si>
    <t>N° de jornadas (mesas de trabajo, reuniones) realizadas con actores sectoriales / Total de jornadas (mesas de trabajo, reuniones) programadas con actores sectoriales * 100</t>
  </si>
  <si>
    <r>
      <t xml:space="preserve">
</t>
    </r>
    <r>
      <rPr>
        <sz val="11"/>
        <rFont val="Arial"/>
        <family val="2"/>
      </rPr>
      <t>Se realizo taller sobre  se realiza el taller sobre Guías Alimentarias para menores de 2 años y madres gestantes, haciendo un breve análisis del indicador de bajo peso al nacer y su comportamiento de la línea 
de base 2019, como producto de la desnutrición materna a la regional  Surocidente y occidente.
Se realizo una mesa de trabajo el dia 5 de febrero con docentes y estudiantes de la UDES donde se dio a conocer la estrategia, sus etapas y el desarrollo de las mismas durante la vigencia 2020, se realiza  seguimiento a la implementacion de la estrategia universidades saludables UDES campus Cúcuta</t>
    </r>
    <r>
      <rPr>
        <b/>
        <sz val="11"/>
        <rFont val="Arial"/>
        <family val="2"/>
      </rPr>
      <t xml:space="preserve">
</t>
    </r>
  </si>
  <si>
    <t>N° de jornadas (mesas de trabajo, reuniones)  realizadas con actores intersectoriales / Total de jornadas (mesas de trabajo, reuniones)  programadas con actores intesectoriales * 100</t>
  </si>
  <si>
    <r>
      <rPr>
        <sz val="11"/>
        <rFont val="Arial"/>
        <family val="2"/>
      </rPr>
      <t>Se realiza jornadade sensibilización con madres comunitarias y  FAMI en el municipio de Ocaña .
 se realiza la socializacion de la estrategia  CERS por parte de la referente nacional de modos y condiciones no transmisibles dra lorena calderon  a los municipios priorizados Cucuta, El Zulia ,Lourdes ,Gramalote.</t>
    </r>
    <r>
      <rPr>
        <b/>
        <sz val="11"/>
        <rFont val="Arial"/>
        <family val="2"/>
      </rPr>
      <t xml:space="preserve">
 </t>
    </r>
    <r>
      <rPr>
        <b/>
        <sz val="11"/>
        <color rgb="FFFF0000"/>
        <rFont val="Arial"/>
        <family val="2"/>
      </rPr>
      <t/>
    </r>
  </si>
  <si>
    <t>100% de Entidades Territoriales e Instituciones prestadores de servicios de salud programados, con desarrollo de capacidades en su talento humano, orientados a mejorar la salud de sus habitantes.</t>
  </si>
  <si>
    <t xml:space="preserve">Realizar jornadas  (conversatorios, capácitaciones, talleres, videoconferencias) de transferencia de conocimiento en salud publica, dirigidas al Talento humano de las entidades territoriales responsables de las politicas de salud y proteccion social.
</t>
  </si>
  <si>
    <t>Listados de asistencia
Informes de transferencia de conocimiento</t>
  </si>
  <si>
    <t xml:space="preserve">N° de personas de la ET que participan de la trasnferencia de conocimiento / Total de personas designadas por la  ET a participar de la actividad * 100
</t>
  </si>
  <si>
    <r>
      <rPr>
        <sz val="11"/>
        <rFont val="Arial"/>
        <family val="2"/>
      </rPr>
      <t xml:space="preserve">Se realiza capacitacion capacitacion  sobre guias limentarias a la regional occidente.
se realizaron  tres jornadas pedagógicas las cuales se llevaron a cabo en los municipios de Ocaña para la Regional Ocaña durante los días 7 y 8 de febrero, Pamplona para los muncipios de Regional Pamplona y Suroriental durante los días 10 y 11 de febrero y Cúcuta durante los días 13 y 14 de febrero para los municipios de las Regionales  Centro, Norte y Metropolitana  en la cuales se brindaron lineamientos sobre los EISP y actualización del Sivigila.
</t>
    </r>
    <r>
      <rPr>
        <b/>
        <sz val="11"/>
        <rFont val="Arial"/>
        <family val="2"/>
      </rPr>
      <t xml:space="preserve">
</t>
    </r>
  </si>
  <si>
    <t>N° de personas de las IPS que participan de la trasnferencia de conocimiento /  Total de personas designadas por la  IPS a participar de la actividad * 100</t>
  </si>
  <si>
    <t xml:space="preserve">Se realizó la verificación de stock de antimalaricos en 9 Empresas Sociales del Estado  ubicadas en el departamento N de S,  de igual forma en 8 IPS de la red privada, se efectuó reposición de acuerdo al gasto. (ESE TIBU, IPS SERINTSA), ESE NOROCCIDENTAL, ESE SURORIENTAL, ESE HEQC, ESE HOSPITAL PAMPLONA, ESE HOSPITAL JCS, ESE HOSPITAL JLL, ESE IMSALUD, ESE HUEM, Clínica Santa Ana, Clínica Duarte, Clínica San José, Clínica MQ, Puesto de Microscopia La Gabarra, MSF, Puesto de pruebas rápidas ETV. Cúcuta.
En Sala de riesgo se realiza capacitacion a xx Ips del muncipio de Cucuta sobre Dengue y Malaria. Estudiantes de medicina de la UDES.
Se realiza asistencia tecnica y monitoreo a  10 IPS priorizadas de acuerdo al alto numero de casos o por silencio epidemiologico de acuerdo al riesgo de los municipios.
lineamiento de la Desnutrición Aguda Moderada y Severa, uso y prescripción de las fórmulas terapeuticas F75 y FTLC para el tratamiento en menores de 6 meses .con o sin complicaciones y mayores de 6 meses, suministro y tiempo de comida, la atención hospitalaria de los casos complicados.
Se realiza Fortalecimiento a Profesionales de SSO de las diferentes IPS Publicas  DEL Departamento  en cuanto al manejo del Aplicativo del COP, notificacion de Fluorosis Dental Indice ceo-d Barniz de fluor y decreto 3039 entre otros.
</t>
  </si>
  <si>
    <t>100% de los municipios de jurisdiccion con monitoreo y evaluacion de la ejecucion del PAS 2019</t>
  </si>
  <si>
    <t>Realizar monitoreo y evaluacion del PAS 2019 formulados por los municipios de jurisdiccion.</t>
  </si>
  <si>
    <t>Actas
Informes de monitoreo y seguimiento
Informe evaluacion tecnico financiera PAS 2019</t>
  </si>
  <si>
    <t xml:space="preserve">Numero de municipios con monitoreo del PAS 2019 / Total de municipios programados * 100
</t>
  </si>
  <si>
    <t xml:space="preserve">En cumplimiento a las competencias departamentales se realizan seguimiento al avance del cargue en la plataforma web sispro, se atendierons solicitudes y brindaron asistencias técnicas  a los municipios que participaron activamente en las convocatorias.
se dio a conocer el estado de avance de cada municipio  y la actividad en la cual los relaciona la plataforma; capacitacion sobre  el proceso de ingreso a la plataforma y que significaba cada uno de los módulos de trabajo que dispone la  plataforma para realizar el cargue de la información del PTS 2016-2019 contenido en los diferentes Procesos, Momentos, Pasos y Actividades de la metodología estrategia PASE a la equidad; con el fin de dar uso adecuado de la herramienta web.
se lleva acabo  asistencia tecnica sobre  las directrices para solicitud de la creación de usuarios del portal Web PDSP, y asesoria en el proceso de Inscripción de usuarios al portal web de gestión PDSP el cual constaba de los siguientes pasos:
1. Registro en mi seguridad social
2. Registro en SISPRO
3. Confirmar correo institucional
se realiza cargue, monitoreo y seguimiento al cumplimiento de la ruta logica estrategica  y el procesos de cargue del PTS 2020-2023 a la plataforma sispro.
</t>
  </si>
  <si>
    <t>Numero de municipios con evaluacion del PAS 2019 / Total de municipios programados * 100</t>
  </si>
  <si>
    <t>Evaluacion  de los PAS de los municipios de departambeto Norte de Santander</t>
  </si>
  <si>
    <t>100% Plan de Accion en Salud (PAS) 2020 con  actividades enfocadas a intervenir  las prioridades en salud publica del PTS 2020-2023.</t>
  </si>
  <si>
    <t>Construir el PAS Departamental 2020, a partir de las prioridades en salud publica del PTS 2020 2023</t>
  </si>
  <si>
    <t>PAS Departamental 2020 formulado</t>
  </si>
  <si>
    <t>NA</t>
  </si>
  <si>
    <t xml:space="preserve">PAS  desarrollo  formulado  de acuerdo a la normativa vigente   </t>
  </si>
  <si>
    <t>Ejecucion del 100% de los  procedimientos, actividades e insumos del plan de salud publica de intervenciones colectivas (PIC),  priorizados por la Direccion territorial de salud.</t>
  </si>
  <si>
    <t>Formulacion del PIC Departamental</t>
  </si>
  <si>
    <t>Plan de intervenciones colectivas Departamental 2020</t>
  </si>
  <si>
    <t>plan de Intervenciones coletivas se encuentra en procesode desarrollo  bajo linemaientos y normativa vigente, frente a  cambio de  lineaminetos y acciones  del ministerio de salud y proteccion social frente a la emergencia COVID-19.</t>
  </si>
  <si>
    <t xml:space="preserve">100% de municipios programados, con acciones IVC en seguridad sanitaria  y ambiental  </t>
  </si>
  <si>
    <t>Realizar las acciones de Inspección, Vigilancia y Control de los factores de riesgo del ambiente, y de control de vectores y zoonosis de competencia del sector salud; en los municipios de categoria 4, 5 y 6.</t>
  </si>
  <si>
    <t>Actas de IVC</t>
  </si>
  <si>
    <t>Numero de municipios categoria 4, 5 y 6 con  acciones de IVC de los factores de riesgo del ambiente, y de control de vectores y zoonosis de competencia del sector salud / Total municipios  4, 5 y 6 programados * 100</t>
  </si>
  <si>
    <t>100% de los municipios programados, con acciones de IVC en control de medicamentos</t>
  </si>
  <si>
    <t>Realizar las visitas programadas de inspeccion vigilancia y control  a  toda persona, prestadores de servicios de salud, regímenes de excepción,  establecimiento farmacéutico donde se almacenen, comercialicen, distribuyan o dispensen  medicamentos, medicamentos de control especial y demás productos farmacéuticos.</t>
  </si>
  <si>
    <t>Numero de persona, prestadores de servicios de salud, regímenes de excepción,  establecimiento farmacéutico, con  acciones de IVC en la produccion, expendio, comercializacion y distribucion de medicamentos / Total persona, prestadores de servicios de salud, regímenes de excepción,  establecimiento farmacéuticos con visitas programados * 100</t>
  </si>
  <si>
    <t xml:space="preserve"> Se realiza inspeccion vigilancia y  Control    a  prestadores de  establecimientos farmaceuticos</t>
  </si>
  <si>
    <t xml:space="preserve">100% de la Unidades Notificadoras (entidad territorial) con acciones de verificacion de los estándares de calidad, veracidad y oportunidad de la notificación  de  EISP al SIVIGILA </t>
  </si>
  <si>
    <t>Verificar los estándares de calidad, veracidad y oportunidad de la notificación  de  eventos de interes en salud publica (EISP) al SIVIGILA por parte de las 40 unidades notificadoras (UNM)</t>
  </si>
  <si>
    <t>Archivos planos notificacion de los eventos de interes en salud publica ( EISP)</t>
  </si>
  <si>
    <t xml:space="preserve">Numero de UNM con verificacion de  los estándares de calidad, veracidad y oportunidad de la notificación  de  EISP al SIVIGILA/ Total UNM programadas </t>
  </si>
  <si>
    <r>
      <rPr>
        <sz val="11"/>
        <color theme="1"/>
        <rFont val="Arial"/>
        <family val="2"/>
      </rPr>
      <t>Cumplimiento en la entrega del reporte semanal : 13 reportes
Silencio Epidemiologixo :0</t>
    </r>
    <r>
      <rPr>
        <b/>
        <sz val="11"/>
        <color theme="1"/>
        <rFont val="Arial"/>
        <family val="2"/>
      </rPr>
      <t xml:space="preserve">
</t>
    </r>
    <r>
      <rPr>
        <sz val="11"/>
        <color rgb="FFFF0000"/>
        <rFont val="Arial"/>
        <family val="2"/>
      </rPr>
      <t xml:space="preserve">
</t>
    </r>
    <r>
      <rPr>
        <sz val="11"/>
        <color theme="1"/>
        <rFont val="Arial"/>
        <family val="2"/>
      </rPr>
      <t xml:space="preserve">Oportunidad en la notificación semanal: 520 archivos planos
</t>
    </r>
    <r>
      <rPr>
        <sz val="11"/>
        <color rgb="FFFF0000"/>
        <rFont val="Arial"/>
        <family val="2"/>
      </rPr>
      <t xml:space="preserve">
</t>
    </r>
    <r>
      <rPr>
        <sz val="11"/>
        <color theme="1"/>
        <rFont val="Arial"/>
        <family val="2"/>
      </rPr>
      <t xml:space="preserve">Cumplimiento en el ajuste de casos: 11233 </t>
    </r>
    <r>
      <rPr>
        <sz val="11"/>
        <color rgb="FFFF0000"/>
        <rFont val="Arial"/>
        <family val="2"/>
      </rPr>
      <t xml:space="preserve">, </t>
    </r>
    <r>
      <rPr>
        <sz val="11"/>
        <color theme="1"/>
        <rFont val="Arial"/>
        <family val="2"/>
      </rPr>
      <t>178 por clinica, 4694 por nexo59 y  755 descartados,Laboratorio 4028,probable 608 descartado 755
Ajuste de casos: 11223 casos notificados al SIVIGILA.</t>
    </r>
  </si>
  <si>
    <t>Apoyar el 100% de las acciones de   vigilancia en salud pública, vigilancia y control sanitario y gestión de la calidad que demanden los servicios del laboratorio de Salud Publica</t>
  </si>
  <si>
    <t>Realizar los analisis a las muestras remitidas para  diagnostico y/o control de calidad; con el propósito de apoyar la vigilancia en salud pública, vigilancia y control sanitario y gestión de la calidad de los diagnosticos realizados por la red departamental de laboratorios.</t>
  </si>
  <si>
    <t>Registro de resultados de laboratorio</t>
  </si>
  <si>
    <t xml:space="preserve">Numero muestras analizadas para vigilancia en salud pública  / Total de muestras recibidas para vigilancia en salud pública * 100
</t>
  </si>
  <si>
    <t>Para vigilancia de dengue. Paralisis flacida aguda,sarampion Rubeola,sindromes de rubeola congenito, dicteria, tosferina,civid-19</t>
  </si>
  <si>
    <t>Numero muestras analizadas para vigilancia y control sanitario  / Total de muestras recibidas para, vigilancia y control sanitario * 100</t>
  </si>
  <si>
    <t xml:space="preserve">Se garantizo el analisis de muestras de aguas y alimentos  en el marco de la vigilancia  y control sanitario que se realiza desde salud ambiental en los 39 municipios y la secretaria de salud del municipio de Cúcuta en su jurisdiccion.
</t>
  </si>
  <si>
    <t>Numero muestras analizadas para  gestión de la calidad  / Total de muestras recibidas para  gestión de la calidad de los diagnosticos realizados por la red departamental de laboratorios * 100</t>
  </si>
  <si>
    <t>control de calidad de HIV, HBs Ag, Core Total, HVC, Chagas, Sífilis, HTLV de las muestras remitidas por los bancos de sangre; serologias, dengue, hepatitis A, hepatits B, hepatitis C, leptospirosis, aislamientos bacterianos  frotis de flujo vaginal, laminas leishmaniasis, laminas baciloscopia (hansen - tuberculosis), laminas de gota gruesa para malaria, remitidos por los laboratorios clínicos de la red</t>
  </si>
  <si>
    <t>Recursos Financieros, Atención en Salud, Recursos Humanos, Jurídica,  Planeación (Arquitectura) (Sistemas)</t>
  </si>
  <si>
    <t>Entrega y cargue oportuno en la plataforma del SIHO de Minprotección Social.</t>
  </si>
  <si>
    <t>Coordinar la entrega y validación de  la información hospitalaria en la aplicación del Decreto 2193 de 2004, a todas la Red Pública del Departamento</t>
  </si>
  <si>
    <t>Documentos soportes para revisión y validación de información .  Información cargada en el aplicativo web en los plazos establecidos por el Ministerio de Salud y protección Social  y Resolución del IDS</t>
  </si>
  <si>
    <t>(No. de Validaciones / Total de ESE del Departamento )*100</t>
  </si>
  <si>
    <t xml:space="preserve">* Entrega y cargue oportuno en la plataforma del SIHO de Minsalud del Cuarto Trimestre de 2019 en Febrero de 2020, 16 ESE validades oportunamente  del Dpto.                                                                                               * Segundo Semestre de Calidad las 16 ESE del Departamento validaron oportunamente en febrero del 2020                                                                                                         *  Entrega y cargue oportuno en la plataforma del SIHO de Minsalud,  el Informe anual  2019 en el mes de Marzo de 2020, 16 ESE validadas portunamente del departamento . </t>
  </si>
  <si>
    <t>Recursos Financieros, Atención en Salud, Recursos Humanos, Jurídica,  Planeación Sistemas</t>
  </si>
  <si>
    <t xml:space="preserve">  Las ESE categorizadas en riesgo medio o alto logren equilibrio presupuestal donde los ingresos recaudados alcancen a cubrir los gastos comprometidos.  De esta maneran no generar pasivos, con el fin de garantizar el acceso, oportunidad, continuidad y calidad en la prestación de los servicios de salud a la población usuaria y cumplir con el Seguimiento al monitoreo de la ESE viabilizada</t>
  </si>
  <si>
    <t xml:space="preserve">Coordinar la elaboración de los Programas de Saneamiento Fiscal y Financiero de las ESE categorizadas en riesgo medio o alto de acuerdo al aplicativo y metodología del MSE de los PSFF de las ESE, páguina web del Ministerio de Hacienda y Crédito Público  y Coordinar la información para el Monitoreo, Seguimiento y Evaluación de los Programas de Saneamiento Fiscal y Financiero de las ESE con Programa vaiabilizado  de acuerdo al aplicativo y metodología del MSE de los PSFF de las ESE, páguina web del Ministerio de Hacienda y Crédito Público.   </t>
  </si>
  <si>
    <t xml:space="preserve"> * Consolidado del  Informe del Monitoreo, seguimiento y evaluación  al Programa de Saneamiento Fiscal y Financiero viabilizado por el Ministerio de Hacienda y Crédito Público de la ESE Hospital San Juan de  Dios de Pamplona correspondiente al Cuarto Trimestre de 2019 (Pendiente para la firma del Sr. Gobernador y posterior cargue en la plataforma SIED del Ministerio de Hacienda y Crédito Público).                                               * PSFF de la ESE Centro de Rehabilitación de Cúcuta,   devuelto por el Ministerio de Hacienda y Crédito Público con Radicado 2-2020-006522 de fecha 25 de febrero de 2020, para efectuar ajustes acorde a las obervacines emtididas por Minhacienda. El 24 de febrero se recibe asistencia técnica en video conferencia con el Asesor de Minhacienda, con participación del Gerente de la ESE Centro de Rehabilitación, grupo  trabajo de la ESE y Asesores del IDS. -Oficio DNo.0183 febrero 25 de 2020 se informa a la ESE de la  devolución del PSFF a la ESE, para efectuar los ajustes solicitados.  -Oficio DNo.0204 febrero 27 de 2020 se cita a la ESE a reunión en la Dirección del IDS, con el objeto de conocer los proyectos con los que cuenta la ESE para lograr su sostenibilidad económica y financiera y presentación del cronograma de trabajo por parte de la ESE.  Oficio DNo.0217 de marzo 16 de 2020 incumplimiento cronograma elaboración PSFF de la ESE (entrega documento word, cuadros y soportes al IDS, primera revisión). Oficio DNo.0281 de marzo 19 2020, envio segundo oficio incumplimiento PSFF. - Oficio DNo.0307 marzo 20 de 2020, respuesta oficio 0281 por parte del Gernete y solicitud prorroga presentación del documento Word marzo 24 2020,. - Oficio DNo.0329 abril 2 de 2020, se devuelve a la ESE Centro de Rehabilitación el PSFF, con observaciones dadas por los Asesores del IDS para efectuar ajustes antes de de remitirse al Asesor de Minhacienda.                </t>
  </si>
  <si>
    <t>Grupo Financiero con responsabilidad de las ESE como empleadoras y las Entidades Administradoras  (Cesantías, Salud, Pensiones y ARL)</t>
  </si>
  <si>
    <t xml:space="preserve">Programar de acuerdo a fechas definidas por el Ministerio de Salud y Protección Social  el 100% de las Mesas de Saneamiento de los Aportes Patronales del Departamento </t>
  </si>
  <si>
    <t>de acuerdo a la información  del  inciso   segundo  del  artículo  9 de  la Resolución 1545-10/06/2019 para que las entidades empleadoras  del departamento  a las  cuales se  hayan asignado  recursos del  Sistema  General  de  Participaciones   para aportes patronales  y las  entidades administradoras,   aclaren y concilien las deudas en el marco del procedimiento  previsto.- Dilegenciar  el registro de la  información requerida a través del aplicativo  de gestión de aportes patronales que dispone el Ministerio para las mesas de saneamiento y asistentes  a las mismas.-Dar garantías para la suscripción del  acta  de  conciliación   entre  las entidades administradoras   y  empleadoras   al finalizar   el   proceso,    y  realizar   el  seguimiento  permanente   al  desarrollo  del procedimiento.</t>
  </si>
  <si>
    <t xml:space="preserve">Actas de conciliación  que serán generadas directamente desde el  aplicativo de gestión de aportes patronales del MSPS , posteriormente cargadas en este y archivo de Actas de conciliación ya suscritas de éste proceso </t>
  </si>
  <si>
    <t>No. ESE con % Saneamiento de Aportes Patronales -2012-2016 / Total de ESE Del Departamento con 100% Saneamiento Aportes Patronales )*100</t>
  </si>
  <si>
    <t>SEGÚN DEMANDA</t>
  </si>
  <si>
    <t xml:space="preserve">* Circulares Nos: 008 y 009 enero 13 de 2020 información mesas de Saneamiento de Aportes Patronales Resolución 1545 de 2019, para Entidades Administradoras y Empleadoras - 033, 034, enero  24 de 2020 citación mesas de trabajo SAP a Entidades Administradoras y Empleadoras. - 035 y 036 enero 24 2020 requerimiento mesas de trabajo SAP a Entidades Administradoras y empleadoras. - RF 002 enero 31 de 2020 remisión cronograma mesas de trabajo a Entidades Empleadoras y Administradoras. - 077 febrero 25 de 2020 citación informe avance proceso PSAP a Entidades Empleadoras. - 084 27 febrero 2020, solicitud informe avance PSAP a Entidades Administradoras.                                                  - Actividades:  - Desarrollo y asistencia mesas de trabajo PSAP presenciales  del 3 al 7 de febrero de 2020.  -  Informe avance PSAP del 3 al 13 de marzo de 2020 desarrollado conjuntamente con las Entidades Empleadoras -  Oficios DNo.025 enero 15 2020 a COLPENSIONES confirmación fecha mesas de trabajo PSAP - RF No.007 enero 30 de 2020 invitación asistencia a mesas de trabajo PSAP al Director del IDS. - DNo.158 febrero 17 de 2020 a la ESE Juan Luis Londoño de El Zulia, incumplimiento asistencia a las mesas. - D257, 258 y 259 marzo 11 de 2020, validación información PSAP con ADRES a Entidades Empleadoras. - DNo.278 marzo 17 de 2020 a Minsalud informe avance Proceso saneamiento Aportes Patronales Entidades del Dpto Norte de Santander. - DNo.309 marzo 24 de 2020 alcalde municipio Cúcuta, incumplimiento informe avance PSAP.                              </t>
  </si>
  <si>
    <t xml:space="preserve">Presupuesto de ESE aprobados por el CONFIS Departamental y adoptados por las Juntas directivas de las ESE, al igual que sus modificaciones y Planes de cargos. </t>
  </si>
  <si>
    <t xml:space="preserve">Asesoría, asistencia técnica y revisión:  elaboración del Presupuesto de Ingresos y Gastos de las ESE del departamento para la siguiente vigencia. - Modificaciones, adiciones al Presupuesto de Ingresos y Gastos, plan de cargos  de las ESE del Departamento de la presente vigencia.   - Cierre de Vigencia 2019 de las ESE del Departamento e incorporación de Cuentas por Cobrar recaudadas. </t>
  </si>
  <si>
    <t>Circular directriz elaboración presupuesto ingresos y gastos. Presupuestos elaborados. Presupuestos programados. Modificaciones presupuestales asesoradas.  Conceptos aprobación presupuesto y modificaciones a los mismos.</t>
  </si>
  <si>
    <t>(No. de Presupuestos aprobados por el CONFIS Departamental y Juntas Directivas con concepto técnico / Total de ESE Departamentales*100) ( No. Conceptos Técnicos expedidos de modificaciones Presupuestales presentadas por las ESE / solicitudes de revisión modificaciones Presupuestales de las ESE del Departamento *100) No. de cierres financieros de vigencia 2019 revisados /Total de ESE del Departamento *100)</t>
  </si>
  <si>
    <t xml:space="preserve">* Modificaciones presupuestales asesoradas y con  Conceptos Técnicos  de  modificaciones al  presupuesto ingresos y gastos a las ESE del Departamento, en el primer trimestre de 2020: incorporación Operaciones cierre vigencia 2019, traslados, incorporación cuentas por cobrar, modificación Plan de cargos,  para un  total de 14 concepto técnicos emitidos para aprobación de las Juntas de las ESE                                                                                                                                                               </t>
  </si>
  <si>
    <t xml:space="preserve">Presentar al MSPS la distribución de recursos a las ESE para los PSFF para su aprobación y las modificaciones cuando fueren del caso, igual su ejecución. </t>
  </si>
  <si>
    <t xml:space="preserve">Realizar propuesta de distribución de los recursos cupos asignados como apoyo a los PSFF a las ESE categorizadas en riesgo medio y alto y modificaciones a la propuesta.  - Asistencia Técnica, seguimiento, revisión, aprobación conceptos objeto de pago por parte de la FIDUCIA, envio informes y custodia archivos documentales relacionados con los conceptos de pago </t>
  </si>
  <si>
    <t>Documentos soportes presentados por la ESE a las cuales se le asignaron recursos de acuerdo a la descripción de la medida asignada.  Resolución IDS asignación cupo recursos. Archivos documentales concepto de pago.</t>
  </si>
  <si>
    <t>Valor asignado , tramitado y  avalado para pago de los recursos del Ministerio de Salud para cada  ESE con PSFF viabilizado por el Ministerio de Hacienda / Total recursos asignados a la ESE para ejecutarlos.</t>
  </si>
  <si>
    <t xml:space="preserve">Durante el primer trimestre de 2020, no se dio ejecución a los recursos asignados como apoyo a los PSFF  viabilizados por el MHCP, Resoluciones  3370 de 2019 y 4885 de 2018.                                                                                                                        </t>
  </si>
  <si>
    <t xml:space="preserve">Cumplir  envio oportuno de la cuenta Anual a la gobernación del Departamento para su consolidación. </t>
  </si>
  <si>
    <t>Realizar comunicación solicitud información cuadros informe a la Contraloria General de la Nación (SIRECI) sobre ejecución recursos del Sistema General de Participaciones. Consolidado de la información.</t>
  </si>
  <si>
    <t>Territoriales de Salud y modificada por la Resolución 4834 de 2015</t>
  </si>
  <si>
    <t xml:space="preserve">Consolidado de la documentación solicitada y remitida a la Contadora del Departamento </t>
  </si>
  <si>
    <t xml:space="preserve">Se emitio la circular interna 060 del 06 de febrero de 2020 solicitando la información a  dependencias del IDS y Consolidado de la documentación remitida mediante Oficio D- No. 0162 del 20 de febrero de 2020, a la Secretaria de Hacienda de la Gobernación del Departamento N. de S. </t>
  </si>
  <si>
    <t>Cumplir con la información financciera que requieran las áreas involucradas en el Plan de Desarrollo</t>
  </si>
  <si>
    <t>Colaborar en la ejecución del Plan de Desarrollo del Departamento en lo correspondiente a recursos financieros del sector salud</t>
  </si>
  <si>
    <t>Plan de Desarrollo del Departamento elaborado 2016-2019</t>
  </si>
  <si>
    <t>Plan de Desarrollo del Departamento elaborado 2020-2023</t>
  </si>
  <si>
    <t>Se envio el 23 de enero de 2020  la ejecución con corte al 31 de diciembre de 2019.</t>
  </si>
  <si>
    <t>Recuros Financieros, Atención en Salud.</t>
  </si>
  <si>
    <t>Diligenciar según indicaciones de la metodología los formatos financieros de cada uno de los municipios descentralizados</t>
  </si>
  <si>
    <t>Acreditación de Municipios Descentralizados en aspectos financieros</t>
  </si>
  <si>
    <t>Certificaciones e informes financiero requerido de cada muncipio descentralizado según metodología MSPS</t>
  </si>
  <si>
    <t xml:space="preserve">Número de municipios evaluados - total municipios certificados </t>
  </si>
  <si>
    <t xml:space="preserve">No se ejecuto en este trimestre </t>
  </si>
  <si>
    <t>Recursos definidos, asignados  y ejecutados según normatividad vigente</t>
  </si>
  <si>
    <t>Coordinar la aplicación de los recursos de Rentas Cedidas, para cofinanciar el régimen subsidado en el 2020. Ajustar de acuerdo a la LMA los recursos girados con y sin situación de fondos</t>
  </si>
  <si>
    <t>Resolución (s) de distribución de recursos de confinanciación por municipios y cuadro de distribución por fuentes del régimen subsidiado- Acto Administrativo de ajustes de recursos con y sin situación de fondos de acuerdo a la LMA mensua</t>
  </si>
  <si>
    <t xml:space="preserve">Recursos ejecutados para coofinanciación  del Aseguramiento/ total recursos asingados para el aseguramiento. </t>
  </si>
  <si>
    <t>En el mes de diciembre de 2019 se adopta el presupuesto para vigencia fiscal de 2020. con el Acuerdo N°024 del 18 de diciembre de 2019. presupuesto inicial para Subcuenta de Regimen Subsidiado  de $22.997.616.606 y la adicion por Resolución No.002 del 2 de enero de 2020 de $3.493.973.154, la adicion por Acuerdo No001 del 16 de marzo de 2020 de $62.172.044  para un total de Presupuesto Definitivo de $26.553.761.804</t>
  </si>
  <si>
    <t>Operaciones de cierre plasmadas en Acto Administrativo de incorporación de saldos, recursos sin aforar, reservas presupuestales</t>
  </si>
  <si>
    <t>Efectuar reuniones para realizar el cierre vigencia 2019 de la Sede del Instituto Departamental de Salud con la conciliación entre las Oficinas de Presupuesto , contabilidad y Tesoreria y producir los Actos Administrativos.</t>
  </si>
  <si>
    <t>Documentos de constitución de Reservas y Cuentas por pagar, cuadro operaciones de cierre.</t>
  </si>
  <si>
    <t>Actos Administrativos constitución de Reservas,  Cuentas por pagar e incoporación Presupuestal de los resultados del cierre</t>
  </si>
  <si>
    <t>Resolución  No003 del 02 de Enero de 2020 Constitución de La Reserva - Res  No0757 del 9 de Marzo de 2020 Cancelación de la Reserva.</t>
  </si>
  <si>
    <t>Recuros Financieros, Presupuesto y Pagaduría.</t>
  </si>
  <si>
    <t>Ejecutar Presupuesto con disponibilidades, registros  y definitivas presupuestales requeridos por el Ordenador</t>
  </si>
  <si>
    <t>Desarrollo de actividades financieras: Ejecución del Presupuesto vigencia 2020</t>
  </si>
  <si>
    <t>Ejecución presupuestal de Ingresos y Gastos</t>
  </si>
  <si>
    <t xml:space="preserve"> 11 Ejecuciones presupuestales de Ingresos y Gastos </t>
  </si>
  <si>
    <t>Ejecución presupuestal de Ingresos y Gastos de los meses de Octubre, Noviembre  y Diciembre 2019, consolidada y entregada el 30 de enero de 2020 a Sistemas para publicación Gobierno en Línea</t>
  </si>
  <si>
    <t>Llevar los libros y registros contables acorde a la normatividad vigentes</t>
  </si>
  <si>
    <t>Contabilización de operaciones económicas, financieras y contables , elaboración informes contables</t>
  </si>
  <si>
    <t>Informes contables presentados a los Entes Nacionales y de Control y registro operaciones en el sofware de TNS</t>
  </si>
  <si>
    <t xml:space="preserve">Informes contables presentados a los Entes Nacionales y de Control/ No.Informes Contables solicitados por los Entidades </t>
  </si>
  <si>
    <t xml:space="preserve">Informe contable del cuarto trimestre de 2019 cargado en el chip de la Contaduría General de la Nación el 15 de Febrero de 2020 y reenviado nuevamente con ajustes el  15 de marzo de 2020. </t>
  </si>
  <si>
    <t>Movimientos financieros registrados oportunamente</t>
  </si>
  <si>
    <t>Registro Presupuestal de la vigenia 2020  con sus ejecución de disponibildiades, registros y definitivas presupuestales. Recaudos de Tesoreria, pago de compromisos: Coniliaciones, boletines de caja, elaboración y presentación de informes</t>
  </si>
  <si>
    <t>movimientos de presupuesto, contabilidad y tesoreria registrados en el sistema integrado financiero TNS</t>
  </si>
  <si>
    <t>Sofware TNS actualizado diariamente con las operaciones financieras de la Entidad</t>
  </si>
  <si>
    <t>Se realizó el registro de todas las operaciones financieras Presupuesto, contabilidad y tesorería) en el sistema Integrado Financiero TNS tan pronto son reconocidas y pagadas. Ejecución de 571 disponibilidades presupuestales, 946 registros presupuestales y 624 definitivas</t>
  </si>
  <si>
    <t>Ordenes de pago con cumplimiento de normatividad vigente y soportes requeridos</t>
  </si>
  <si>
    <t>Elaboración, radicación y trámite de ordenes de pago diferentes conceptos</t>
  </si>
  <si>
    <t>Cuentas de cobro con el cumplmiento de los requisitos registradas y pagadas</t>
  </si>
  <si>
    <t>Número de cuentas radicadas, tramitadas y pagadas/ Total de cuentas radicadas</t>
  </si>
  <si>
    <t>216 Ordenes de pago elaboradas, radicadas, tramitadas y pagadas del enero a marzo de 2020 .</t>
  </si>
  <si>
    <t>De acuerdo a los requerimientos Proyectos de Ordenanza, Decretos y Acuerdos elaborados</t>
  </si>
  <si>
    <t>Coordinar y elaborar los proyectos de ordenanzas, decretos, acuerdos de junta, elaborar y modificar el presupuesto de rentas y gastos del Instituto.</t>
  </si>
  <si>
    <t xml:space="preserve">Documentos : Ordenanzas y/o Decretos. Acuerdos Junta de Salud </t>
  </si>
  <si>
    <t>MODIFICACIONES PRESUPUESTALES SEGUN: Ac. 001 con Dec. 0306 del 13 de marzo de 2020 -  Ac. 002 con Dec. 0306 del 13 de marzo de 2020. Aprobados por la Junta de Salud.
Resolución No.0002 de enero 2 de 2020, Resolución No.1041 de marzo 20 de 2020.</t>
  </si>
  <si>
    <t>Informes presentados oportunamente de acuerdo a requerimientos</t>
  </si>
  <si>
    <t>Elaboración de los diferentes informes requeridos por los Entes Nacional y Entes de Control</t>
  </si>
  <si>
    <t>Informes presentados oportunamente a entes nacionales y de control fiscal en medio físico y/o magnético o en archivos planos a través de cargas en páguina web</t>
  </si>
  <si>
    <t>PAGADURIA:    -Retencion en la Fuente presentadas (10 enero) mes diciembre2019, (11 febrero) mes enero y (10 marzo) mes febrero 2020 destino DIAN.                                                                                                                                - Declaracion Bimestral Noviembre -Diciembre 2019  14 Enero 2020); Enero-Febrero (10 marzo 2020)   Retencion  por ICA Destino Alcaldia .                                                                                                                                                                                                                                    - Anticipo a la ADRES: Febrero (26 de Febrero) y Marzo (24 de marzo) de 2020.                                                                                                                                                                                                                                 PRESUPUESTO: 
-Rendición anual Contraloría Departamental   (Entregado 21 de Febrero de 2020).
-Rendición Anual SIRECI - Enviado a financiera el 17 de febrero de 2020
- FUT anual 2019 a  consolidar en la secretaria de hacienda departamental.  (Entregado el 24 de enero de 2020)                                                 
- Informes presupuestales a la Superintendencia de Salud (Enero 18 de 2020).
-CGR - Categoria Presupuestal   IV - presentado 28 de enero de 2020.</t>
  </si>
  <si>
    <r>
      <t>1.</t>
    </r>
    <r>
      <rPr>
        <sz val="11"/>
        <color indexed="63"/>
        <rFont val="Arial"/>
        <family val="2"/>
      </rPr>
      <t xml:space="preserve"> Asesorar a la dirección del IDS en el desarrollo de lineamientos, políticas, estrategias, planes y programas y en las diferentes actividades que desarrolla el instituto, que permitan el cumplimiento de las normas jurídicas.</t>
    </r>
  </si>
  <si>
    <t>1.1.1.  Acompañamiento y participación en la Junta Directiva del Instituto.</t>
  </si>
  <si>
    <t xml:space="preserve">1.1.  Núm. De Juntas Directivas del IDS con acompañamiento de la oficina jurídica / números de Juntas Directivas del IDS realizadas. </t>
  </si>
  <si>
    <t># DE ACOMPAÑAMIENTOS EN LAS JUNTAS DIRECTIVAS DEL IDS</t>
  </si>
  <si>
    <t>SE REALIZA SEGÚN SOLICITUD DEL DESPACHO</t>
  </si>
  <si>
    <t>1.3.1. Acompañamiento y participación en   Comité Directivo  y demás Comités del IDS.</t>
  </si>
  <si>
    <t>1.3.  Numero de comités directivos con participación de la oficina / número total de comités</t>
  </si>
  <si>
    <t># DE ACOMPAÑAMIENTOS EN EL COMITÉ DIRECTIVO  DEL IDS</t>
  </si>
  <si>
    <t>2.1.1. Atender oportunamente los requerimientos de la Dirección de la entidad respecto a la elaboración de proyectos de actos administrativos</t>
  </si>
  <si>
    <t>2.1. Núm. De Actos Admtivos proyectados/ Núm. de proyectos de actos administrativos solicitados por la Dirección</t>
  </si>
  <si>
    <t>NUMERO DE ACTOS ADMINISTRATIVOS DE LA OFICINA JURIDICA Y CONTROL INTERNO DISCIPLINARIO Y EL DESPACHO</t>
  </si>
  <si>
    <t xml:space="preserve">SE REALIZA SEGÚN DEMANDA </t>
  </si>
  <si>
    <t>2. Proyectar actos administrativos</t>
  </si>
  <si>
    <t>3.1.1. Atender con diligencia la solicitud de conceptos jurídicos solicitados por la Dirección del Instituto.</t>
  </si>
  <si>
    <t>3.1. Núm. de conceptos jurídicos  presentados/ Núm. de conceptos solicitados por la Dirección</t>
  </si>
  <si>
    <t>NUMERO DE CONCEPTOS SOLICITADOS A LA OFICINA JURIDICA</t>
  </si>
  <si>
    <t>NO SE PRESENTARON SOLICITUDES DE CONCEPTOS</t>
  </si>
  <si>
    <t>3. Emitir conceptos jurídicos</t>
  </si>
  <si>
    <t>4.1.1. Una vez recibido el Derecho de Petición, se deben efectuar las tareas de registro, revisión, trámite y respuesta oportuna al peticionario.</t>
  </si>
  <si>
    <t>4.1. No. de derechos de petición tramitados/ No. de derechos de petición recibidos</t>
  </si>
  <si>
    <t>(# DE RESPUESTAS OPORTUNAS A LOS DP / TOTAL DP RECIBIDAS EN EL PERIODO X 100)</t>
  </si>
  <si>
    <t>4. Dar respuesta oportuna  a derechos de petición que son trasladados a esta oficina</t>
  </si>
  <si>
    <t>1.1.1. Alimentar permanentemente la base de datos de los procesos judiciales que se adelantan en la entidad, a fin de mantener la organización, información y control de los mismos.</t>
  </si>
  <si>
    <t>1.1.  Base de datos actualizada</t>
  </si>
  <si>
    <t xml:space="preserve">NUMERO DE PROCESOS </t>
  </si>
  <si>
    <t>SE ALIMENTA LA BASE DE DATOS CONFORME A LOS PROCESOS QUE HAN SIDO NOTIFICADOS A LA INSTITUCION</t>
  </si>
  <si>
    <t>1. Inventariar los procesos adelantados en contra y a favor del IDS</t>
  </si>
  <si>
    <t>2.1.1. Notificación de la demanda</t>
  </si>
  <si>
    <t>2.1. Número de procesos judiciales atendidos oportunamente / Número de procesos judiciales que tiene la entidad que se muevan en el periodo.</t>
  </si>
  <si>
    <t>NUMERO DE DEMANDAS CONTESTADAS OPORTUNAMENTE / TOTAL DE DEMANDAS X 100</t>
  </si>
  <si>
    <t xml:space="preserve">LAS 3 DEMANDAS ESTAN  PENDIENTE POR CONTESTAR - PERO SE ENCUENTRAN DENTRO DE LOS TERMINOS LEGALES PARA SU CONTESTACION - LA OFICINA JURIDICA NO CUENTA CON EL PERSONAL IDONEO Y SUFICIENTE </t>
  </si>
  <si>
    <t>2.Contestar o formular demandas y demás actuaciones que sustenten la posición de la entidad</t>
  </si>
  <si>
    <t>2.1.2. Asignar el abogado que llevará el proceso</t>
  </si>
  <si>
    <t>NUMERO DE DEMANDAS ASIGANDAS/ NUMERO DE DEMANDAS CONTESTADAS X 100</t>
  </si>
  <si>
    <t>NO SE HA ASIGNADO LAS DEMANDAS PUESTO QUE NO CUENTO CON PERSONAL IDONEO PARA LA DEFENSA DE LOS INTERESE DE LA ENTIDAD</t>
  </si>
  <si>
    <t>2.1.3. Realizar seguimiento</t>
  </si>
  <si>
    <t xml:space="preserve">LAS DEMANDAS SE ENCUENRAN DENTRO DE LOS TERMINOS PARA SU DEBIDA CONTESTACION </t>
  </si>
  <si>
    <t>3.1.1. Notificación</t>
  </si>
  <si>
    <t>3.1. Núm. Tutelas atendidas/ Núm. Tutelas presentadas ante el IDS</t>
  </si>
  <si>
    <t>NUMERO DE ACCIONES DE TUTELAS NOTIFICADAS</t>
  </si>
  <si>
    <t>CONSOLIDADO.  SE ENCUENTRA INCOMPLETO LA OFICINA NO CUENTA CON PERSONAL SUFICIENTE PARA MANTENER ACTUALIDA LA BASE DE DATOS</t>
  </si>
  <si>
    <t>3.Atender acciones de tutela impetradas</t>
  </si>
  <si>
    <t>3.1.2. Dar respuesta una vez se alleguen los soportes por la dependencia responsable</t>
  </si>
  <si>
    <t xml:space="preserve">RESPUESTA DE ACCIONES DE TUTELA EN LOS TERMINOS ESTABLECIDOS/NUMERO DE ACCIONES DE TUTELAS NOTIFICADAS X 100 </t>
  </si>
  <si>
    <t xml:space="preserve">LA OFICINA JURIDICA NO HA COMTADO CON PERSONAL SUFICIENTE PARA QUE PUEDA DEFENDER LOS INTERESES DE LA ENTIDAD </t>
  </si>
  <si>
    <t>3.1.3. Seguimiento</t>
  </si>
  <si>
    <t>NUMERO DE TUTELAS NOTIFICADAS / SEGUIMIENTO A LAS RESPUESTAS DE LAS ACCIONES DE TUTELA</t>
  </si>
  <si>
    <t>1.1.1  Convocar a Comité de Conciliación conforme a solicitudes de conciliación y fechas programadas por la Procuraduría.</t>
  </si>
  <si>
    <t xml:space="preserve">1.1.   Numero de Comités de Conciliaciones realizados en el año / número mínimo de Comités que exige la Ley </t>
  </si>
  <si>
    <t>SOLICITUDES DE CONCILIACION EXTRAJUDICIAL / CONVOCATORIAS DE COMITÉ DE CONCILIACION X 100</t>
  </si>
  <si>
    <t xml:space="preserve">SE ANALIZARON 3 CASOS - SE REALIZAN CONFORME A LA CITACION DE AUDIENCIA </t>
  </si>
  <si>
    <t>1.     Convocar y desarrollar el Comité de Conciliación y Defensa Judicial</t>
  </si>
  <si>
    <t xml:space="preserve">1.1.2.  Promover el cumplimiento de las funciones del Comité </t>
  </si>
  <si>
    <t>CUMPLIMIENTO AL REGLAMENTO Y FUNCIONES DEL COMITÉ DE CONCILIACION Y DEFENSA JUDICIAL / SOLICITUDES DEBATIDOS DENTRO DEL COMITÉ DE CONCILIACION Y DEFENSA JUDICIAL X 100</t>
  </si>
  <si>
    <t>1.1.3.  Designar los abogados que tramitarán cada uno de los casos para que presenten ante el comité la ponencia  correspondiente</t>
  </si>
  <si>
    <t>DESINACION DE APODERADO / NUMERO DE SOLICITUDES DE CONCILIACION EXTRAJUDICIAL X 100</t>
  </si>
  <si>
    <t xml:space="preserve">SON LOS CASOS QUE SE LA ASIGNAN A LOS ABOGADOS PARA RESPECTIVA PONENCIA DENTRO DEL COMITÉ, </t>
  </si>
  <si>
    <t>1.1.4.  Levantar actas de reunión comité</t>
  </si>
  <si>
    <t>NUMERO DE ACTAS / NUMERO DE CONVOCATORIAS DEL COMITÉ DE CONCILIACION X 100</t>
  </si>
  <si>
    <t>1.1.5.  Presentar un informe anual de gestión y la ejecución de sus decisiones.</t>
  </si>
  <si>
    <t>SOLICITUDES DEBATIDOS EN EL COMITÉ DE CONCILIACION / INFORME ANUAL X 100</t>
  </si>
  <si>
    <t>SE PRESENTA EN EL SEGUNDO TRIMESTRE</t>
  </si>
  <si>
    <t>1.1.1.  Identificar permanentemente las causas que generan los procesos judiciales</t>
  </si>
  <si>
    <t xml:space="preserve">1.1.     Causas de demandas identificadas e intervenidas / total de causas de demanda </t>
  </si>
  <si>
    <t xml:space="preserve">NUMERO DE PROCESOS JUDICIALES VINCULADOS </t>
  </si>
  <si>
    <t>1.    Propender por la reducción  de demandas y condenas en contra de la entidad, respecto a acciones u omisiones.</t>
  </si>
  <si>
    <t>1.1.2.  Sugerir al nivel directivo y coordinadores de áreas ajustar los procedimientos relacionados con las causas que generaron los procesos judiciales.</t>
  </si>
  <si>
    <t xml:space="preserve">1.2.     Número de profesionales contratados para la defensa judicial de la entidad en la vigencia 2015 que venían de la vigencia 2014 / número total de profesionales contratados para la defensa judicial en la vigencia 2015 </t>
  </si>
  <si>
    <t>NUMERO DE PROCESOS JUDICIALES VINCULADOS / NUMERO DE PROCESOS FALLADOS EN CONTRA X 100</t>
  </si>
  <si>
    <t>SE REQUIERE MANTENER CONTRATADOS LOS PROFESIONALES EN DERECHO CON EL FIN DE MANTENER LA DEFENSA JUDICIAL DE LA INSTITUCION - CERO PORCESOS FALLADOS EN CONTRA</t>
  </si>
  <si>
    <t>1.2.1. Recomendar a la dirección de la entidad la continuidad de la contratación de los profesionales que ejercen la defensa judicial de la entidad.</t>
  </si>
  <si>
    <t>1.1.1.  Practicar las diligencias preliminares.</t>
  </si>
  <si>
    <t>1.1.  Número de  investigaciones disciplinarias preliminares abiertas / número total de denuncias o quejas por presuntas infracciones disciplinarias</t>
  </si>
  <si>
    <t xml:space="preserve">NUMERO DE QUEJAS / NUMERO DE DILIGENCIAS PRELIMINARES </t>
  </si>
  <si>
    <t>1.   Mantener al día los procesos de investigación disciplinaria a que haya lugar</t>
  </si>
  <si>
    <t>1.1.2.  Estudiar y tomar decisiones de abrir o no investigaciones por hechos o actos de los funcionarios que puedan configurar faltas disciplinarias.</t>
  </si>
  <si>
    <t>1.2.  Número de investigaciones disciplinarias abiertas / número total de denuncias o quejas por presuntas infracciones disciplinarias</t>
  </si>
  <si>
    <t>NUMERO DE QUEJAS /  NUMERO DE APERTURA DE INDAGACION PRELIMINAR</t>
  </si>
  <si>
    <t>1.2.1. Llevar a cabo los procesos de investigación conforme lo establece la Ley 734 de 2002 (Código Único Disciplinario).</t>
  </si>
  <si>
    <t>1.2.2. Llevar para registro y control una base de datos actualizada de los procesos.</t>
  </si>
  <si>
    <t>1.3.  Número de procesos disciplinarios tramitados durante la vigencia / Número de procesos activos de la vigencia</t>
  </si>
  <si>
    <t>1.2.3.  Rendir los informes exigidos en la norma.</t>
  </si>
  <si>
    <t>NUMERO DE PROCESOS / NUMERO DE QUEJAS X 100</t>
  </si>
  <si>
    <t>1.2.4. Hacer seguimiento al proceso</t>
  </si>
  <si>
    <t>Lograr el 100% de
las actividades
planeadas con
eficiencia y
oportunidad.</t>
  </si>
  <si>
    <t>SEGÚN LA SITUACION Y NECESIDAD</t>
  </si>
  <si>
    <t>Inducción al personal vinculado.</t>
  </si>
  <si>
    <t>(No. de inducciones realizadas a personal vinculado/ Total personal vinculado )*100</t>
  </si>
  <si>
    <t>DE ACUERDO A LAS VACANTES PROVISTAS</t>
  </si>
  <si>
    <t>Circular de información y requerimiento a jefes inmediatos sobre la la evaluación del desempeño laboral de los funcionarios inscritos en carrera.</t>
  </si>
  <si>
    <t>Circular fisica o e-mail</t>
  </si>
  <si>
    <t>(No. Circulares fisicas o e-mail elaboradas/ No. Circulares - enviadas )*100</t>
  </si>
  <si>
    <t>1  por semestre</t>
  </si>
  <si>
    <t>Desarrollo del 100% del Proceso interno de competencia de Recursos Humanos correspondiente al servicio social obligatorio y RETHUS</t>
  </si>
  <si>
    <t>(No. de plazas sorteadas/ Total de  Profesionales asignados)*100</t>
  </si>
  <si>
    <t>3 sorteos anuales</t>
  </si>
  <si>
    <t>Registro de autorizaciones de las profesiones y ocupaciones del área de salud  y reporte mensual al RETHUS.</t>
  </si>
  <si>
    <t>registro y resoluciones</t>
  </si>
  <si>
    <t>(No. de registros realizados / No. De registros solicitados)</t>
  </si>
  <si>
    <t>(No. de casos allegados /No. de casos resueltos)</t>
  </si>
  <si>
    <t>DE ACUERDO A LA RECEPCION DE SOLICITUDES</t>
  </si>
  <si>
    <t xml:space="preserve">elaboracion del plan estrategico de talento humano </t>
  </si>
  <si>
    <t xml:space="preserve">publicacion de manera trimestral del avance en cumplimiento del plan estrategico de talento humano en la pagina web institucional </t>
  </si>
  <si>
    <t>(% de cumplimiento del plan estrategico / % esperado de cumplimiento para la vigencia )</t>
  </si>
  <si>
    <t xml:space="preserve">trimestral </t>
  </si>
  <si>
    <t>elaboracion y cargue a la plataforma web institucional del plan anual de vacantes</t>
  </si>
  <si>
    <t>publicacion del plan anual de vacantes en la pagina web institucional</t>
  </si>
  <si>
    <t xml:space="preserve">(% de elaboracion de plan anual de vacantes / publicacion del plan anual de vacantes) </t>
  </si>
  <si>
    <t xml:space="preserve">anual </t>
  </si>
  <si>
    <t xml:space="preserve">Elaboracion, consolidacion, seguimiento y publicacion del plan institucional de capacitacion </t>
  </si>
  <si>
    <t xml:space="preserve">Elaboracion, seguimiento y consolidacion del plan institucional de capacitaciones </t>
  </si>
  <si>
    <t xml:space="preserve">publicacion en la pagina web institucional del plan institucional de capacitacion </t>
  </si>
  <si>
    <t>(% de elaboracion del plan institucional de capacitacion / publicacion y seguimiento del plan institucional de capacitacion )</t>
  </si>
  <si>
    <t xml:space="preserve">Elaboracion del plan de prevision de recursos humanos </t>
  </si>
  <si>
    <t xml:space="preserve">publicacion del plan de prevision de recursos humanos </t>
  </si>
  <si>
    <t>(% elaboracion del plan de prevision de recursos humanos / publicacion del plan de prevision de recursos humanos )</t>
  </si>
  <si>
    <t xml:space="preserve">elaboracion, seguimiento y consolidacion del plan de trabajo anual en seguridad y salud en el trabajo </t>
  </si>
  <si>
    <t>Revision del100% de los formatos de recurso humano decreto 2193 de las ESES en las fechas estipuladas.</t>
  </si>
  <si>
    <t>Liquidacion de l 100% de las nominas y salarios de los funcionarios y exfuncionarios del IDS</t>
  </si>
  <si>
    <t>MENSUALMENTE</t>
  </si>
  <si>
    <t>420-Cubrir el 100% de los Servicios de salud requeridos por la población a cargo del Dpto. con los recursos asignados.</t>
  </si>
  <si>
    <t>411- Vigilancia al 100% de la Red contratada para verificar la Prestación de servicios a la Población pobre no asegurada a cargo del Departamento.</t>
  </si>
  <si>
    <t>Auditar el 100% de las solicitudes de autorizacion de servicios radicadas,  verificando los derechos de los usuarios en las diferentes bases de datos y  generar la respectiva autorizacion / negacion, de manera oportuna.</t>
  </si>
  <si>
    <t>Elaborar las actas de pago de la facturación auditada en el periodo</t>
  </si>
  <si>
    <t xml:space="preserve">Realizar el reporte de las Resoluciones de Cuenta de Alto Costo  en las fechas definidas, con la informacion suministrada por las ESES e IPS de acuerdo a los lineamientos y la estructura establecida por Ministerio de Salud y Proteccion Social y la Cuenta de Alto costo para las Resoluciones 123 de 2015, 4725 de 2011 y 783 de 2012, 0247 de 2014  2463 de 2014, 1393 de 2015 y 1692 de 2017. </t>
  </si>
  <si>
    <t>contratos realizados y evidenciados</t>
  </si>
  <si>
    <t>informes de auditoria y glosas definita en el  software DKD, informe formato MINSALUD</t>
  </si>
  <si>
    <t>nro de  facturas auditadas</t>
  </si>
  <si>
    <t>informes de actas de pago en el softaware DKD</t>
  </si>
  <si>
    <t>facturas de   servicios facturados y pagados en el trimestre (DKD )</t>
  </si>
  <si>
    <t>resoluciones reportadas</t>
  </si>
  <si>
    <t>informes de calidad</t>
  </si>
  <si>
    <t>medir el numero de actas de pago de la facturación auditada en el periodo</t>
  </si>
  <si>
    <t>Medir el numero de visitas progradas y realizadas de la redpublica y privada</t>
  </si>
  <si>
    <t>Gestión intersectorial para el mantenimiento y fortalecimiento de las capacidades básicas</t>
  </si>
  <si>
    <t>Coordinación del comité operativo de emergencias</t>
  </si>
  <si>
    <t>acta de activacion del ERI que actua como COE en el IDS</t>
  </si>
  <si>
    <t>(# de reuniones programadas/ # de reuniones ejecutadas)</t>
  </si>
  <si>
    <t>actas de activacion de eri y acta de apoyo a la mesa de calidad del aire</t>
  </si>
  <si>
    <t>Seguimiento del Equipo de Respuesta Inmediata del Sector Salud.</t>
  </si>
  <si>
    <t xml:space="preserve">asistencia a reunion del equipo ERI covid-19 </t>
  </si>
  <si>
    <t>(# Actividades programadas / # Actividades ejecutadas) * 100</t>
  </si>
  <si>
    <t>Integrar la planificacion del programa Hospitales Seguros Frente a Desastres</t>
  </si>
  <si>
    <t>Taller Hospitales Seguros Frente a Desastres</t>
  </si>
  <si>
    <t>Taller regional</t>
  </si>
  <si>
    <t>se realiza socializacion en mesa de msion medica alos gerentes miembros del comité</t>
  </si>
  <si>
    <t>Evaluacion del Indice de Seguridad Hospitalaria en las IPS de la Red Publica que cuenten con servicios de Urgencias Habilitados</t>
  </si>
  <si>
    <t>no se pudo realizar debido a la declaatoria de estado de emergencia por COVID-19 resolucion 385 de 2020</t>
  </si>
  <si>
    <t>Planes Hospitalarios de Emergencias de las ESEs actualizado, estableciendo objetivos, acciones y la organización del hospital y sus servicios. Así como las responsabilidades del personal frente a situaciones de emergencia o desastre. A fin de controlar sus efectos adversos y/o atender los daños a la salud que se puedan presentar.</t>
  </si>
  <si>
    <t>actas de revision de los planes</t>
  </si>
  <si>
    <t xml:space="preserve">se reliza solicitud a traves de circular 167 </t>
  </si>
  <si>
    <t>Informacion de la conformacion operación, y del personal de contacto de la red de bancos de sangre (articulo 4 literal D-11 Resolucion 1220 de 2010)</t>
  </si>
  <si>
    <t>Solicitar  la disponibilidad de componentes sanguíneos y hemoderivados, mensualmente a los bancos de sangre y unidades transfuncionales del departamento</t>
  </si>
  <si>
    <t>formato de seguimiento a bancos de sangre</t>
  </si>
  <si>
    <t>Fortalecimiento de la disponibilidad de Hemoderivados</t>
  </si>
  <si>
    <t>Jornada Masiva Donacion Sangre
Fotografías</t>
  </si>
  <si>
    <t>activiadad programada para el mes de junio</t>
  </si>
  <si>
    <t>Apoyar el sistema de vigilancia epidemiológica en los eventos de urgencia, emergencia o desastre. (articulo 5 literal H Resolucion 1220 de 2010)</t>
  </si>
  <si>
    <t>Asistencia a comité de sanidad portuaria</t>
  </si>
  <si>
    <t>actas de reunion del comité</t>
  </si>
  <si>
    <t>(# asistencia a comité de sanidad portuaria/ # de comité de sanidad portuaria programados)</t>
  </si>
  <si>
    <t>actas de comité</t>
  </si>
  <si>
    <t>Acompañamiento del Equipo de Respuesta Inmediata (ERI) ante Brotes, Epidemias, Desastres y Emergencias Sanitarias.</t>
  </si>
  <si>
    <t>Acompañamiento del equipo de respuesta inmediata</t>
  </si>
  <si>
    <t>actas de reunion del ERI</t>
  </si>
  <si>
    <t>Coordinar la operación con los procesos de referencia y contrarreferencia en el área de influencia del CRUE en situaciones de emergencia o desastre.</t>
  </si>
  <si>
    <t>Gestión de las referencias de los pacientes presentados al CRUE</t>
  </si>
  <si>
    <t>bitacora de referencia de pacientes del CRUE</t>
  </si>
  <si>
    <t>(# de pacientes presentados/# de pacientes gesrionados)</t>
  </si>
  <si>
    <t>se cuenta con bitacora mensual de referencia del CRUE</t>
  </si>
  <si>
    <t>kardex de inventario</t>
  </si>
  <si>
    <t>(# de informe de inventario de kit toxicologia/ # meses del año)</t>
  </si>
  <si>
    <t>seguimiento a traves de correo electronico al kit toxicologico entregado al HUEM</t>
  </si>
  <si>
    <t>Verificación de los soportes de Inscripcion y Asignacion de Codigo al Prestador que cumple con los requisitos, revision y Validacion de Novedades de los Prestadores.</t>
  </si>
  <si>
    <t>Registro de novedades  solicitadas por   los prestadores.
Planilla de inscripcion y novedades.</t>
  </si>
  <si>
    <t>(Número de novedades revisadas y validadas /total novedades programadas )*100</t>
  </si>
  <si>
    <t xml:space="preserve">Búsqueda activa de Prestadores no habilitados (directorio telefónico, revistas, página web).   </t>
  </si>
  <si>
    <t>Acta  de visita, registro de prestadores nuevos.</t>
  </si>
  <si>
    <t>(Número prestadores no habilitados identificados / Total de prestadores programados ) * 100</t>
  </si>
  <si>
    <t xml:space="preserve"> Programación anual de visitas,
Informes de visitas realizadas</t>
  </si>
  <si>
    <t>(Número de visitas realizadas/Número de visitas programadas)*100</t>
  </si>
  <si>
    <t>Seguimiento y monitoreo de los Planes de Mantenimiento Hospitalario de la red publica y privada.</t>
  </si>
  <si>
    <t>Informe  presentado</t>
  </si>
  <si>
    <t xml:space="preserve">
Número de instituciones con plan de mantenimiento hospitalario/Total de Instituciones Prestadoras de Servicios de Salud  programadas   )*100
</t>
  </si>
  <si>
    <t>100 % de quejas y reclamos interpuestas por los usuarios tramitadas</t>
  </si>
  <si>
    <t>Recepción  y trámite de quejas y reclamos interpuestas por usuarios afiliados al SGSSS.</t>
  </si>
  <si>
    <t>Registro de recepcion y tramite de quejas.</t>
  </si>
  <si>
    <t>(Número de quejas tramitadas/ total de quejas recepcionadas )*100</t>
  </si>
  <si>
    <t>Recepción, revisión de documentación y expedición de licencias de funcionamiento de equipos emisores de radiaciones ionizantes</t>
  </si>
  <si>
    <t>Resgistro de Licencias expedidas</t>
  </si>
  <si>
    <t>Sumatoria de Licencias de Funcionamiento de equipos de emisores de radiaciones ionizantes./ total programadas *100</t>
  </si>
  <si>
    <t xml:space="preserve">Seguimiento, monitoreo y verificación según plan anual de visitas para cada vigencia de las condiciones de tecnologia biomedica </t>
  </si>
  <si>
    <t>Formato de Revision de Tecnologia Biomedica.</t>
  </si>
  <si>
    <t xml:space="preserve">(Número de IPS con tecnologia biomedica con seguimiento, monitoreo y verificación/ Total de visitas programadas) *100 </t>
  </si>
  <si>
    <t xml:space="preserve">Verificacion en la implementacion del PAMEC según plan anual de visitas programadas para cada vigencia </t>
  </si>
  <si>
    <t>Actas de  Evaluaciones y seguimientos a PAMEC.</t>
  </si>
  <si>
    <t>(Número de Evaluaciones  en implementación del PAMEC/ Total de Evaluaciones  programadas)*100</t>
  </si>
  <si>
    <t>Verificacion de la  aplicación y seguimiento y reporte de Sistemas de Informacion por parte de las IPS programadas en el plan anual de visitas para cada vigencia.</t>
  </si>
  <si>
    <t>Actas de  Evaluaciones y seguimientos a Sistemas de Informacion.</t>
  </si>
  <si>
    <t>(Número de Evaluaciones  para indicadores de sistemas de informacion / Total de Evaluaciones  programadas)*100</t>
  </si>
  <si>
    <t xml:space="preserve">Realizar jornadas de (Asistencia 
Tecnica) Capacitación sobre la normatividad vigente a los Prestadores de Servicios de Salud programados para visita durante la Vigencia. </t>
  </si>
  <si>
    <t>Resgistro de asistencias o capacitaciones.</t>
  </si>
  <si>
    <t>(Número de prestadores de servicios de salud capacitados y /o Asistencia tecnica / total de prestadores de salud  programados)*100</t>
  </si>
  <si>
    <t>Adelantar  el debido proceso administrativo  con respecto a los Prestadores que incumplen las Condiciones de habilitación</t>
  </si>
  <si>
    <t>Expediente presentado a la oficina de Juridica.</t>
  </si>
  <si>
    <t>(Número de procesos administractivos tramitados/ total de procesos administractivos asignados)*100</t>
  </si>
  <si>
    <t>Asesorar  y brindar acompañamiento a los prestadores que voluntariamente participen del Modelo de Asistencia Tecnica Sistema Unico de Acreditación. En el marco del Plan Nacional de Mejoramiento de la Calidad en Salud. (PNMCS )</t>
  </si>
  <si>
    <t>Registro de Asesoria en
 Sistema Unico de Acreditación.</t>
  </si>
  <si>
    <t>Número de  IPS Asesoradas en SUA /  Total de IPS programadas.</t>
  </si>
  <si>
    <t>Asesorar  en la conformacion de Unidades 
Funcionales  de Atención del Cancer 
a todas las Instituciones  prestadoras de servicios de salud interesadas en
 habilitar una UFCA - UACAI
UFCA= Unidad Funcional de Cancer Adultos
UACAI= Unidad de Atención de Cancer  Infantil.</t>
  </si>
  <si>
    <t>Registro de Asesoria en normatividad 
vigente para conformacion 
de Unidades Funcionales de Atención de Cancer. UFCA- UACAI.</t>
  </si>
  <si>
    <t>Número de  IPS Asesoradas en UFCA - UACAI /  Total de IPS programadas.</t>
  </si>
  <si>
    <t>Asesoria y Asistencia Tecnica  en normatividad  vigente Resolución 3100 de 2019 a prestadores de Servicios de Salud  habilitados para atención de poblacion migrante.</t>
  </si>
  <si>
    <t xml:space="preserve">Registro de Asesoria y/o Asistencia Tecnica en normatividad 
vigente.
</t>
  </si>
  <si>
    <t>Número de  IPS  de atencion a poblacion migrante  Asesoradas  en Resolucion 3100 de 2019 /  Total de IPS programadas.</t>
  </si>
  <si>
    <t xml:space="preserve">Cronograma
Actas de asistencia técnica y listados de control de asistencias </t>
  </si>
  <si>
    <t xml:space="preserve">
(Nùmero de municipios que reciben asistencia tecnica y acompañamiento para la afiliaciòn PPNA/ Total  de Municipios )* 100
</t>
  </si>
  <si>
    <t>Se realizo asistencia tecnica a los 40 municipios relacionados con PPNA</t>
  </si>
  <si>
    <t xml:space="preserve">Numero de asesorias, acompañamientos y reportes de información realizados/ Total de, asesorias, acompañamientos y reportes de información solicitados) *100
</t>
  </si>
  <si>
    <t>Base datos Depurada</t>
  </si>
  <si>
    <t>Numero municipios con base de datos depurada reportada / Total de municipios</t>
  </si>
  <si>
    <t>Se realiza solicitud mensual de acuaerdo al proceso de novedades del regimen subsidiado y los procesos de corte del SISBEN .</t>
  </si>
  <si>
    <t>Acto administrativo y  cdp presentado</t>
  </si>
  <si>
    <t xml:space="preserve">Numero de municipios con recursos para el regimen subsidiado / Total de municipios * 100 </t>
  </si>
  <si>
    <t>Se realizo seguimiento respectivo a los actos administrativos presentados por los municipios para comprometer los recursos del regimen subsidiado para la vigencia 2020.</t>
  </si>
  <si>
    <t xml:space="preserve">Numero de actos administrativos de rentas departamentales para municipios/ Total de municipios * 100
</t>
  </si>
  <si>
    <t>Se realizo acto administrativo por parte del IDS y las respectivas DP</t>
  </si>
  <si>
    <t>Formato de viabilidad técnica de giro de recursos de rentas departamentales</t>
  </si>
  <si>
    <t xml:space="preserve">Numero de municipios con giro de recursos departamentales / Tortal de municipios * 100
</t>
  </si>
  <si>
    <t>Mesas de conciliacion  de cartera entre IPS y ERP
actas 
listdos de asistencia
reporte a nivel nacional</t>
  </si>
  <si>
    <t>Nùmero Mesas de conciliaciòn realizadas  /Total de Mesas de conciliaciòn programadas) * 100</t>
  </si>
  <si>
    <t>Informes de auditoria</t>
  </si>
  <si>
    <t xml:space="preserve">(Nùmero de informes de auditoria recibidos de los municipios/ Total de informes requeridos a los municipios) * 100                                                                                                                                      </t>
  </si>
  <si>
    <t>SIHO-RIPS
Informe
formatos
soportes</t>
  </si>
  <si>
    <t>Numero  de ESEs que reportan SIHO / total de ESEs del departamento</t>
  </si>
  <si>
    <t>APOYO EN COMPONENTE DE ATENCION EN SALUD A LOS PROGRAMAS DE  SANEAMIENTO FISCAL Y FINANCIERO VIABILIZADOS DE LAS ESES EN RIESGO MEDIO Y ALTO.</t>
  </si>
  <si>
    <t>REALIZAR ASESORÍA EN EL  DISEÑO Y ADOPCIÓN DE LOS PROGRAMAS DE SANEAMIENTO FISCAL Y FINANCIERO EN EL COMPONENTE TÉCNICO A LAS EMPRESAS SOCIALES DEL ESTADO DEL NIVEL TERRITORIAL, CATEGORIZADAS EN RIESGO MEDIO O ALTO</t>
  </si>
  <si>
    <t xml:space="preserve">
Actas
Informes
SIHO-RIPS</t>
  </si>
  <si>
    <t>Numero de asesorias realizadas  a ESES en proceso de saneamiento fiscal y financiero / Total de asesorias programadas * 100
ESEs CATEGORIZADAS EN RIESGO MEDIO Y ALTO</t>
  </si>
  <si>
    <t>se reralizo monitporeo al 4 trimestre del psff de la ese pamplona.</t>
  </si>
  <si>
    <t>REALIZAR MONITOREO,  SEGUIMIENTO Y EVALUACION A LAS EMPRESAS SOCIALES DEL ESTADO DEL NIVEL TERRITORIAL, CATEGORIZADAS EN RIESGO MEDIO O ALTO</t>
  </si>
  <si>
    <t>Informe de ESEs de monitoreo al PSFF</t>
  </si>
  <si>
    <t xml:space="preserve">Numero de ESE en riesgo con programa de saneamiento / Total de ESEs en riesgo alto
</t>
  </si>
  <si>
    <t>ACTUALIZACION DE UN  DOCUMENTO DE RED DEPARTAMENTAL</t>
  </si>
  <si>
    <t xml:space="preserve">REALIZAR LA ACTUALIZACION AL PROGRAMA TERRITORIAL DE REDISEÑO, MODERNIZACION Y REORGANIZACION DE LAS ESEs PUBLICAS DEL DEPARTAMENTO
</t>
  </si>
  <si>
    <t>Acta de reunión
documento</t>
  </si>
  <si>
    <t xml:space="preserve">Documento final elaborado y remitido al nivel nacional
</t>
  </si>
  <si>
    <t>Se realizo seguimiento a la adopcion del PTRRMR a las Eses del departa,mento</t>
  </si>
  <si>
    <t>AUDITORIAS AL 100%  DE  EPSS, EPSC, DE REGIMEN ESPECIAL Y DE EXCEPCION QUE OPERAN EN EL DEPARTAMENTO Y SEGUIMIENTO A LA CONTRATACION Y FLUJO DE RECURSOS ENTRE EPS  Y LA RED PRESTADORA Y A PSS DEL ENTE TERRIOTORIAL COMO RESPONSABLE DE LA PPNA.</t>
  </si>
  <si>
    <t xml:space="preserve">REALIZAR AUDITORIA  Y  SEGUI8MIENTO AL CUMPLIMIENTO DE  REQUISITOS PARA GARANTIZAR LA PRESTACION DE SERVICIOS DE SALUD DE LAS EPS A SUS AFILIADOS.
</t>
  </si>
  <si>
    <t xml:space="preserve">Acta de visita
Informes de auditoria
</t>
  </si>
  <si>
    <t># Auditorias realizadas/ Total de Auditorias programadas * 100</t>
  </si>
  <si>
    <t>Se realizo auditorias a 8 EPS del departamento y se analizo la informacion reportada.</t>
  </si>
  <si>
    <t>Planes de mejoramiento basados en los hallazgos encontrados en las visitas de auditoria</t>
  </si>
  <si>
    <t>(Nùmero de  seguimiento a los planes de mejoramiento  de las EPSS,EPSC, de règimen especial /Total de planes de mejorameinto de EPS )*100</t>
  </si>
  <si>
    <t>Esta actividad esta programada para el segundo semestre de 2018</t>
  </si>
  <si>
    <t>Desarrollar el 100 del Programa Anual de Auditorias</t>
  </si>
  <si>
    <t>1)Formular a más tardar el 10 de febrero el Programa Anual de Auditorías, el cual será revisado y aprobado por  el Comité de Control Interno (CICI).
2)Desarrollar en un 100% el Programa Anual de Aduditoría aprobado por el CICI</t>
  </si>
  <si>
    <t>Informes de Auditoría e Informes de gestión de la OCI</t>
  </si>
  <si>
    <t>#de actividades de Auditoría ejecutadas/# de actividades de auditoría programadas</t>
  </si>
  <si>
    <t>10</t>
  </si>
  <si>
    <t xml:space="preserve">En este trimestre se efectuaron las siguientes evaluaciones:
1.Evaluación cumplimiento Plan Anticorrupción a 31 de diciembre de 2019. Se publicó en página web institucional.
2.Evaluación Plan de Mejoramiento suscrito con la Contraloría General de la República - con ocasión de la Auditoría a los recursos SGP
3.Evaluación de Control Interno Contable vigencia 2019
4. Informe Ejecutivo Anual de Control Interno – a través del cuestionario FURAG dispuesto por la Función Pública.
5. Evaluación PQRD II semestre 2019 – se publicó en la web institucional
6. Evaluación Plan de Mejoramiento suscrito ante la Supersalud – con corte a diciembre 31 de 2019
7. Se elaboró  Informe Pormenorizado de Control Interno de los meses de noviembre y diciembre, el cual se presentó a la Contraloría General del Departamento N. de S. y se publicó en la web institucional.
8. Se consolidó la Evaluación del Plan de Mejoramiento suscrito ante la Contraloría General del Departamento N. de S., se remitió al Ente de Control.
9.Se elaboró el informe de la Evaluación Anual de Control Interno vigencia 2019 para entregar a las Cotralorías.
10. De manera permanente se gestiona información y se consolidan los informes requeridos por las entidades de control
</t>
  </si>
  <si>
    <t>Dos (2) sesiones de Comité Institucional de Control Interno</t>
  </si>
  <si>
    <t>Conjuntamente con la Dirección convocar a Comité de Control Interno, como mínimo dos (2) veces al año.</t>
  </si>
  <si>
    <t>Actas de Comité.</t>
  </si>
  <si>
    <t>2 Comités realizados</t>
  </si>
  <si>
    <t>Semestral</t>
  </si>
  <si>
    <t>El Comité de Control Interno se llevó a cabo el 16 de abril de 2020</t>
  </si>
  <si>
    <t>Contratar a la Red Publica y Privada  para  garantizar la Prestacion de Servicios a la  población a cargo del departamento, según normatividad de contratacion y normatividad en salud</t>
  </si>
  <si>
    <t>Calcular el numero de   contratos requeridos a la Población a cargo del Dpto.</t>
  </si>
  <si>
    <t>Servicios desalud requeridos por la población a cargo del Dpto, se reconocieron por Resolución</t>
  </si>
  <si>
    <t>Auditar la facturación generada por  atención a población a cargo del departamento,, generar el informe respectivo de auditoria y glosas   para reconocimiento y pago orportuno de acuerdo a los recursos asignados por MINSALUD</t>
  </si>
  <si>
    <t>Medir  el Numero de facturas auditadas  / radicadas en la vigencia   x 100 (software DKD)</t>
  </si>
  <si>
    <t>Numero de respuesta a solicitudes de servicios de salud / número de solicitudes (sotfwarw DKD)</t>
  </si>
  <si>
    <t>Medir el   Numero de facturas pagadas en el trimestre/ Numero de Facturas  avaladas para pago de servicios de cobros y recobrados por las EPSS en el trimestre x 100 (por recobros)</t>
  </si>
  <si>
    <t>Número de Resoluciones reportadas / Número de Resoluciones programadas</t>
  </si>
  <si>
    <t>No se realizó, debido a que MINSALUD aplazó la fecha de reporte por la pandemia COVID 19, queda programada para el siguiente trimestre</t>
  </si>
  <si>
    <t>Realizar Monitoreo y seguimiento a través de visitas de auditoría de calidad  a la Red  Contratada para la prestacion de  servicios de salud de la Población a cargo del Dpto.</t>
  </si>
  <si>
    <t>0</t>
  </si>
  <si>
    <t>No se programaron visitas, por no tener red contratada</t>
  </si>
  <si>
    <t xml:space="preserve">actividad realizada en la anterior vigencia </t>
  </si>
  <si>
    <t xml:space="preserve">actividad realizada en el primer trimestre de la presente vigencia </t>
  </si>
  <si>
    <t>consolidacion de informe segundo trimestre del plan de accion intitucional 2020</t>
  </si>
  <si>
    <t xml:space="preserve">se presenta y se apureba el PDD 2020-2023 por parte de la asamblea del departamento </t>
  </si>
  <si>
    <t xml:space="preserve">se esta formulando el diagnostico integral de archivo fase II </t>
  </si>
  <si>
    <t xml:space="preserve">se realizara en el tercer trimestre de la vigencia </t>
  </si>
  <si>
    <t xml:space="preserve">se indicaron los protocolos establecidos por el AGN para el proceso de la gestion documental </t>
  </si>
  <si>
    <t xml:space="preserve">se elaborara en el tercer trimestre de la preente vigencia </t>
  </si>
  <si>
    <t xml:space="preserve">por parte de control interno institucional </t>
  </si>
  <si>
    <t>promocion de de los protocolos establecidos por el AGN para el proceso de la gestion documental asi com uso de herrameintas tecno</t>
  </si>
  <si>
    <t xml:space="preserve">se esta reestructurando el proyecto </t>
  </si>
  <si>
    <t xml:space="preserve">se esta aplicando el uso de herramientas tecnologicas para el trabajo en casa </t>
  </si>
  <si>
    <t xml:space="preserve">presentacion del PDD y documento tecnico PTS </t>
  </si>
  <si>
    <t>se evalua plan anticorrupcion vigencia 2020</t>
  </si>
  <si>
    <t xml:space="preserve">se desarrollo en el primer trimestre de la vigencia </t>
  </si>
  <si>
    <t xml:space="preserve">publicado en el primer trimestre de la vigencia </t>
  </si>
  <si>
    <t>Decreto 064/2020 implementó medidas que garantizan la afiliación de la Población al SGSSS , que no se encuentre asegurada, previendo el principio de cobertura universal, por este motivo no se hicieron contratos.</t>
  </si>
  <si>
    <t>Se corrigió el valor del denominador porque estaba sobre estimado</t>
  </si>
  <si>
    <t>El numerador es mayor por las  autorizaciones acumulas de la vigencia anterior.</t>
  </si>
  <si>
    <t>En este trimestre solo se está autorizando solicitudes de tutelas</t>
  </si>
  <si>
    <t xml:space="preserve">las actas de pago son recobros, ccbros y PPNA </t>
  </si>
  <si>
    <t>Se pagaron facturas avaladas de vigencias anteriores</t>
  </si>
  <si>
    <t>la facturacion se ha venido pagando de acuerdo a lo auditado y autorizado para pago</t>
  </si>
  <si>
    <t>se reportaron de acuerdo a lo programado.</t>
  </si>
  <si>
    <r>
      <t>De acuerdo  al universilacion  del aseguramiento y eliminacion  de recursos de parte de MINSALUD para contratar servicios de salud de la PPNA, No se celebraron contratos.</t>
    </r>
    <r>
      <rPr>
        <sz val="11"/>
        <rFont val="Arial"/>
        <family val="2"/>
      </rPr>
      <t xml:space="preserve"> El único contrato celebrado es con la ESEHMRS para la población Inimputable con recursos de Transferencias Nacionales; se programará visita en el IV y V trimestre</t>
    </r>
  </si>
  <si>
    <t>Se realizó seguimiento a los siguientes software:
* Aplicativo GIMMIDS: Historia Clínica Migrantes
* Plataforma SIA OBSERVA
* Software Adminstrativo y Contable TNS
* Plataforma SUIT
* Apoyo en 2 reuniones virtuales a través de las diferentes plataformas de videoconferencias</t>
  </si>
  <si>
    <t>Se realizó seguimiento a los siguientes software:
* Plataforma SUIT
* Apoyo a 79 reuniones virtuales a través de las diferentes plataformas de videoconferencias
* Actaulización del software TNS</t>
  </si>
  <si>
    <t>Se presentó ante el Comité de Gestión y Desempeño la propuesta. Igualmente propone que se socialice a la comunidad para escuchar su opinión.</t>
  </si>
  <si>
    <t>Con el apoyo de OIM se desarrolló aplicativo WEB para la emergencia sanitaria COVID-19.
Se relizaron ajustes al formalrio web del CALL CENTER DE COVID-19 desde la página web del IDS</t>
  </si>
  <si>
    <t xml:space="preserve">se dara cumplimiento en el tercer trimestre de la vigencia </t>
  </si>
  <si>
    <t>LAS 3 DEMANDAS DEL PRIMER TRIMESTRE ESTAN  PENDIENTE POR CONTESTAR - PERO SE ENCUENTRAN DENTRO DE LOS TERMINOS LEGALES PARA SU CONTESTACION - LA OFICINA JURIDICA NO CUENTA CON EL PERSONAL IDONEO Y SUFICIENTE  - sin contratistas</t>
  </si>
  <si>
    <t>NO SE HA ASIGNADO LAS DEMANDAS PUESTO QUE NO CUENTO CON PERSONAL IDONEO PARA LA DEFENSA DE LOS INTERESE DE LA ENTIDAD - DEBIDO A LA SUSPENSION DE TERMINOS DE LA RAMA JUDICIAL  EN EL SEGUNDO TRIMESTRE NO SE NOTIFICARON DEMANDAS EN LA ENTIDAD</t>
  </si>
  <si>
    <t>DEBIDO A LA SUSPENSIÓN DE TERMINOS DE LA RAMA. NO SE RADICARON DEMANDAS EN ESTA ENTIDAD</t>
  </si>
  <si>
    <t>Se realiza una circular por semestre (En enero se realizó la correspondiente al   -    I semestre)</t>
  </si>
  <si>
    <t>Ejecutado el 100% en el primer trimestre</t>
  </si>
  <si>
    <t xml:space="preserve">De conformidad con la normativiad vigente se publica una vez por año a 31 de Enero </t>
  </si>
  <si>
    <t xml:space="preserve">* Entrega y cargue oportuno en la plataforma del SIHO de Minsalud el primer Trimestre de 2020, fecha máxima de cargue  junio 8 de 2020, 16 ESE validades oportunamente  del Dpto.                                                                                                </t>
  </si>
  <si>
    <t xml:space="preserve"> * El Ministerio de Hacienda y Crédito Público, prorrogo  las fechas de cargue en la plataforma del SIED, los informes correspondientes al  Monitoreo Seguimiento y Evaluación de los PSFF, por la emergencia Sanitaria de la PANDEMIA originada por el  CORONAVIRUS- COVID 19.                                                                                                                *Con fecha 5 de mayo de 2020, se carga en la plataforma del Sistema Integrado Electrónico Documental-SIED del Ministerio de Hacienda y Crédito Público Radicado No.1-2020-036385 , el consolidado del  Informe del Monitoreo, seguimiento y evaluación  al Programa de Saneamiento Fiscal y Financiero viabilizado por el Ministerio de Hacienda y Crédito Público de la ESE Hospital San Juan de  Dios de Pamplona correspondiente al cuarto cuarto trimestre de 2019.                                                                                       * PSFF de la ESE Centro de Rehabilitación de Cúcuta,   devuelto por el Ministerio de Hacienda y Crédito Público con Radicado 2-2020-006522 de fecha 25 de febrero de 2020, para efectuar ajustes acorde a las obervacines emitididas por Minhacienda.                                                           -Se envían a la ESE Centro de Rehabilitación los Oficios Nos.:- D-No.0329 de abril 2 de 2020, se efectua devolución del PSFF presentado el 27 de marzo de 2020, para efectuar ajustes de acuerdo a revisión efectuada por los Asesores del IDS.  - D-No.0501 de mayo 6 de 2020, devolución PSFF enviado via correo electrónico el 30 de abril de 2020 al  Asesor de Minhacienda efectuar ajustes observaciones dadas.  - RF-No.037 de mayo 28 de 2020, invitando a VIDEO conferencia programada para el 29 de mayo de 2020, con el Asesor del Ministerio de Hacienda y Crédito Público dicipara dudas del PSFF por parte del Gerente de la ESE.    -Oficio Radicado 2-20250-023356 junio 4 de 2020, de la Directora Dirección General de Apoyo Fiscal de Minhacienda, ampliación plazo de presentación del segundo envio del PSFF, hasta el día siguiente hábil a la finalización del termino de la Emergencia Sanitaria decretada por MinSalud y Protección Social.     RF-No.056 junio 23 de 2020, requerimiento aclaración al PSFF, revisión soportes contables y presupuestales certofocacón Pasivos.  -RF-No.059 junio 26 de 2020  junio 26 de 2020, observaciones al PDFF presentado por la ESE el 19 de junio vía correo electrónico.                                                                                              *Resoluciones Nos 001631, 001632 y 001633 del 23 de junio de 2020 emanadas del IDS, asignación recursos del FONSAET, distribuidos por las Resoluciones 3370 de 2019,4585 de 2018 y 5938 de 2014 transferidos a la ESE Centro de REhabilitación.          </t>
  </si>
  <si>
    <t>* Se envió: - Circular Informativa No.003 de Meyo 18 de 2020 solictud remisión al Ministerio de Salud y Proteción Social - Dirección de Prestación de Servicios y Atención Primaria, Certificación Bancaria  donde giraran los recursos transferidos por la Resolución No.000753 de mayo 14 de 2020 y RUT de la ESE .  -Circular informativa No.004 de mayo 22 de 2020, incorporación al presupuesto de ingresos y gastos de la ESE los recursos transferidos por la Resolución No.000753 de 2020. - Circular informativa No.009 de junio 5 de 2020,  remisión instructivo ejecución recursos transferidos por la Resolución 000753 de 2020., Circualres firmadas por la Coordinadora de Recursos Financieros y  Circular Informativa No.254 de junio 10 de 2020 firmada por el Director del IDS, solcitud de información trámite de giro recursos transferidos de la Resolución 000753 de 2020. *Se efectuo seguimiento al trámite de incorporación de los recursos al presupuesto de ingresos y gastos, asignados a las ESE Hospirtal Regional Suroriental de Chinacota $8,066,000,00 ; ESE Centro de Rehabilitación $58,847,000,00; ESE Hospital U. Erasmo Meoz $6,070,536,000,00 y ESE Hospital Local de los Patios $3,437,000.00.                                                                                        *Seguimiento al cargo oportuno de las ESE al informe semanal a la plataforma del SIHO del Ministerio de Salud y Protección Social.</t>
  </si>
  <si>
    <t xml:space="preserve">Durante este trimestre se continuo con el seguimiento al desarrollo del proceso de _Saneamiento de Aportes Patronales de las ESE del Departamento, con las Entidades Administradoras de Salud, Pensión, Cesantías y Riesgos Laqborales.                                                                        - Se envuian Circulares Informativas Nos 192 del 22 de abril, a las ESE del Dpto y Secretaria de Salud del Municipio de Cúcuta, remisión de la resolución 616 del 2020, ampliación plazo para el desarrollo de mesasdel proceso de SAP.                                                                                 -Circular informativa No.217 del 15 de mayo de 2020, enviada a la Entidades Administradoras de Salud, pensión, Cesantías, Riesgos Laborales y ADRES actualñización de la información del aplicativo y avance del procesaro desarrollado del SAP.                                                 -Circular 218 del 15 de mayo de 2020, enviada a las ESE del Dpto y Secretaria de Salud del Municipio de Cúcuta, actualización datos de representantes legales y funcionarios autorizados para el desarrollo del proceso SAP.                                                                                                                   - Circular 245 del 3 de junio de 2020, enviada a las ESE del Dptao y Secretaria de Salud del Municipio de Cúcuta, remisión cronograma de desarrollo del proceso de SAP ajustado según resolución 626 de 2020.  </t>
  </si>
  <si>
    <t xml:space="preserve">* Modificaciones presupuestales asesoradas y con  Conceptos Técnicos  de  modificaciones al  presupuesto ingresos y gastos a las ESE del Departamento, en el segundo trimestre de 2020: Adición Operaciones de Cierre al Presupuesto de Ingresos y Gastos e  incorporación de Disponibilidad Inicial , Adición recursos COVID REsol.00753 de 2020,  incorporación cuentas por cobrar vigencias anteriores, Modificación Plan de Cargos e incremento salarial , traslados presupuestales, incorporación Cierre de vigencia 2019,  para un  total de 17 concepto técnicos emitidos para aprobación de las Juntas de las ESE                                                                                                                                                               </t>
  </si>
  <si>
    <t xml:space="preserve">En el segundo trimestre de 2020, no se dio ejecución a los recursos asignados como apoyo a los PSFF  viabilizados por el MHCP, Resoluciones  3370 de 2019, 4885 de 2018 y 5938 de 2014.                                                                                                                  </t>
  </si>
  <si>
    <t>Informe entregado y enviado en el primer trimestre 2020</t>
  </si>
  <si>
    <t>Ejecutado en el primer trimestre de 2020</t>
  </si>
  <si>
    <t xml:space="preserve">Mediante Oficio RF-No.046 de junio 9 de 2020, dirigido al Coordinador de Atención en Salud, se entrega la información efectuada por Recursos Financieros a  la Evaluación de la Capacidad de Gestión a los Municipios Descentralizados correspondiente a la vigencia 2019, acorde a la Metodología implantada por el Ministerio de Salud y Protección Social. </t>
  </si>
  <si>
    <t>Por medio de la Resolución N°1485 del 29 de mayo de 2020, se adicionaron $480.960.586,03. Con el Acuerdo N°005 del 18 de mayo de 2020 se adicionaron $91.127.841. Con el Acuerdo N°006 del 30 de junio de 2020, se adicionaron $2.176.827.935,30 para un total de $29.302.678.166,33. Se ejecuto hasta este segundo trimestre un valor de $14.162.509.308,62.</t>
  </si>
  <si>
    <t>Por medio de la Resolución N°1661 del 30 de junio de 2020- Constitucion de la Reserva.  Se avala el proceso.</t>
  </si>
  <si>
    <t>Ejecución presupuestal de Ingresos y Gastos de los meses del Primer Trimestre del 2020, consolidada y entregada el 30 de abril de 2020 a Sistemas para publicación Gobierno en Línea</t>
  </si>
  <si>
    <t>Informe contable del primer trimestre de 2020, cargado en el chip de la Contaduría General de la Nación el 28 DE MAYO DE 2020.</t>
  </si>
  <si>
    <t>Se realizó el procedimiento  de todas las operaciones financieras Presupuesto, contabilidad y tesorería) en el sistema Integrado Financiero TNS tan pronto son reconocidas y pagadas. Ejecución de 1040 disponibilidades presupuestales, 1697 registros presupuestales y1287 definitivas</t>
  </si>
  <si>
    <t>En la oficina de Central de Cuentas se elaboraron , radicaron , tramitarón  y pagaron en el mes de abril 105 ordenes de pago, en mayo 425 ordenes de pago  y junio 484 ordenes de pago. Para un total de ordenes de pago en el segundo trimestre 2020 de 1,014.   Total acumulado de enero a junio de 2020:1220 ordenes de pago.</t>
  </si>
  <si>
    <r>
      <t xml:space="preserve">PAGADURIA:  -Retencion en la Fuente y retencio de IVA presentadas (3 de abril) mes de marzo de 2020, (6 de mayo) mes abril  y (9 junio) mes mayo 2020 destino DIAN.                                                                                                                                - Declaracion Bimestral Marzo-Abril 2020 (Mayo 2020)-Mayo-Junio 2020 (Julio 2020)    Retencion  por ICA Destino Alcaldia .                                                                                                                                                                                                                                    - Anticipo a la ADRES: Abril  2020 (29 de Abril 2020), Mayo 2020 (28 de Mayo 2020) y junio 2020 (26 deJunio 2020) .                                                                                                                                                                                                                         </t>
    </r>
    <r>
      <rPr>
        <sz val="11"/>
        <color indexed="8"/>
        <rFont val="Calibri"/>
        <family val="2"/>
      </rPr>
      <t xml:space="preserve">PRESUPUESTO: </t>
    </r>
    <r>
      <rPr>
        <sz val="11"/>
        <color indexed="10"/>
        <rFont val="Calibri"/>
        <family val="2"/>
      </rPr>
      <t xml:space="preserve">
</t>
    </r>
    <r>
      <rPr>
        <sz val="11"/>
        <rFont val="Calibri"/>
        <family val="2"/>
      </rPr>
      <t>- FUT I TRIMESTRES 2020 a  consolidar en la secretaria de hacienda departamental.  (Entregado el 28 de Abril de 2020)                                                 
-CGR - Categoria Presupuestal   I TRIMESTRE 2020 - presentado 29 de Abril de 2020.
-GOBIERNO EN LINEA : Entregado a Sistemas 30 de abril de 2020.
- RESOL.6348-2016- MINSALUD - SALDOS RENTAS CEDIDAS (Entregado 30 Abril de 2020)</t>
    </r>
  </si>
  <si>
    <r>
      <t xml:space="preserve"> Las ESE,  beneficiarias de los recursos apropiados por el Ministerio de Salud y Protección Social mediante la Resolución </t>
    </r>
    <r>
      <rPr>
        <b/>
        <sz val="11"/>
        <rFont val="Arial"/>
        <family val="2"/>
      </rPr>
      <t>No.00753 del 14 de mayo de 2020</t>
    </r>
    <r>
      <rPr>
        <sz val="11"/>
        <rFont val="Arial"/>
        <family val="2"/>
      </rPr>
      <t xml:space="preserve">,  con el proposito de brindarles apoyo para la financiación de las obligaciones surgidas en la operación corrientes, de los gastos corrientes de la vigencia 2020, con el talento humano, tanto de planta como de contrato lo cual les permitirá responder en mejor forma a las necesidades de atención a la población, derivada por la Emergencia Sanitaria presentada por el COVID 19, recursos a los cuales se les debe efectuar seguimiento a la ejecución de los recursos asignados. </t>
    </r>
  </si>
  <si>
    <t xml:space="preserve">*Realizar seguimiento al desarrollo de los trámites presupuestales y contables a cargo de las ESE.                                              *Remitir mediante correo electrónico al Ministerio de Salud y Protección Social, dentro de los diez (10) días habiles siguientes al recibo de la información, un informe de la ejecución de los recursos, acompañado con copias de los informes, soportes de pago y las certificaciones remitidas por las ESE.      *Garantizar el suministro de informaqción oportuna a las autoridades nacionales así como a los organos de control.   </t>
  </si>
  <si>
    <t>Informe mensual de ejecución de los recursos presentado por las ESE , al Ministerio de Salud y Protección Social .</t>
  </si>
  <si>
    <t xml:space="preserve">Documento del PSFF presentado a Ministerio de Hacienda y  Revisión, validación del Informe Trimestral del  PSFF de la ESE con PSFF y elaborar Seguimiento Trimestral de las ESE con PSFF.              </t>
  </si>
  <si>
    <t>Dada la coyuntura de la Pandemia de Covid-19, se postergó la realización de inventarios para cuando las condiciones sean favorables para desarrollarlos</t>
  </si>
  <si>
    <t xml:space="preserve">Se cancelaron las facturas de servicios públicos recibidas. </t>
  </si>
  <si>
    <t>Conforme la disponibilidad presupuestal de recursos, el Grupo gestionó los procesos de contratación de bienes y servicios requeridos por la entidad. La mayor parte de los procesos contractuales fueron para atender la emergencia sanitaria por COVID-19 y el restante para temas de continuidad de las competencias del IDS</t>
  </si>
  <si>
    <t>Se lleva acabo asistencias tecnicas en la formulacuion de los planes de accion el salud , utilizando llas tecnologias de la informacion y comunicación  medios virtuales.por la emergencia sanitaria COVID-19</t>
  </si>
  <si>
    <t xml:space="preserve">Se realizo una mesa de trabajo  con la unicersidad UDES sobre la socializacion de avanvces del pproyecto programa  para la implemnetacion de modos de estilos de vida saludable
Se realizan mesas de trabajo sobre salud mental en los municipos de  abrego, arbolrdas,chinacota,gramalote, ocaña, pamplona, puerto santander, san cayetano, silos.
 se realiza mesas de trabajo de mecanismo articulador para la transicion
se realiza  capacitacion con la universidad deññ Cauca sobre la violencia basada en gnero.
Se realiza mesa de trabajo con densoria delm pueblo y representantes del grupo indigena UBA sobre caso postico de Covid-19 de un integrante del grupo indigena.icbf se realizacion de linemaiento de la medida de salidas d e niños y niñas adolescetnes en el marco de la emergencia COVID-19.
</t>
  </si>
  <si>
    <t xml:space="preserve"> se realiza la socializacion de la estrategia  CERS  con el ministerio de salud y proteccion social.
 Se realiza la sociliazacion  de la ruta de atnecion en salud mental en Hopsital mental, Ese emiro cañizares, Neuropsiquiatrico de Ocaña.
Se lleva a cabo el laanzamiento de la politica publica en salud mental en la gobernacion del departamneto norte de santander
se realiza mesas de trabajo  sobre mecanismos artculador para la  transicion y conformacion intersectorial dptal para la prevencion de la violencia de genero con enfasis en violencia sexual. MSPS
se realiza mesa de trabajo con el ICBF para establecer ruta de atencion en caso de Civid 19 positivo en niños y niñas adolescentes.
se realiza reunion con la comunidad VARI sobre protocolos de planes de contingencia  en COVID-19
</t>
  </si>
  <si>
    <t>Serealiza  Taller del ser y saber hacer en precencion de l consumo  de sustancias psicoactivas.
Se realiza aplicación de formatos de reconocimiento territorial, instructivo de salud mental a los municpios de toledo, la playa, los patios, chinacota, la bateca, silos, herran, santiago, bochalema ocaña,gramalote, pamplona, pamplonita puerto santader.
se realiza asistencia tecnica a municipios sobre acciones de concurrencia.
Implementacion de la  la Guía de Alimentación Saludable-UNICEF, con los 10 pasos para una alimentación y hábitos saludables desde el nacimiento hasta los 2 años de edad.
Desarrollos de capacidades en lineamientos del programa de TB al talento humano sector 
se realiza seguimiento de acciones de mortalidad en menores de 5 años.
Se realiza capacitacion sobre la ruta de atencion perinatal y manejo d ela salud sexual enel emergencia sanitaria Covid-19.
se realiza capacitacion a los municpios del DPTO en linbemainetos sobre la enfermedad deHansen en el marco de la emergencia sanitaria Covid-19.
Sociliazacion de lineamientos sobre las salidas de ninños y niñas durante la emergencia sanitaria Covid-19.
Se realiza de seguimiento a las acciones arealiar por la entidd territorial en elm amrcodel covid-19 en control de IRA.(Infecion respiratoria aguda.)</t>
  </si>
  <si>
    <t xml:space="preserve">se realiza  asistencias a 35 IPS en linemaientoa genefrales de inducicon en modos condiciones y estilos de vida saludable.
Se relaiza socializacion a  7 IPS sobre  la orevencion de  las ITS.
Se realiza asistencia a 16 IPS  sobre los linemainetos en sigmos y sintomas de la enfermedad e hansen.
se relaiza reunion con  la comudidad Indigena UBA y la ESE sur orietal  para la socilizacionde planes de contingenia  para la atencion del pueblo UBA.
se realiza  mesa de trabajo sobre muestreo de poblacion indigena BARI .
Asistencias técnicas control de infecciones a IPS que incluya 6 IPS de manejo integral de VIH
implemtacion la Guía de Alimentación Saludable-UNICEF, con los 10 pasos para una alimentación y hábitos saludables desde el nacimiento hasta los 2 años de edad.
 Se inició un proceso de asistencia técnica virtual, mediante la socialización del Lineamiento y toda la normatividad respectiva, incluyendo la prescripción del tratamiento, importancia del manejo del WINSISVAN
</t>
  </si>
  <si>
    <t>se lleva acabo el monitoreo del cargue de losn planes de accion y su ejecucuion en lamplatafirma SISPRO</t>
  </si>
  <si>
    <t>Pas formulado en el  I Trimestre  plan de accion ensalud ajustado con 
el nuevo plan de desarrollo  departamental  y plan territorial.</t>
  </si>
  <si>
    <t>plan de Intervenciones coletivas desarrollado  bajo linemaientos y normativa vigente, frente a  cambio de  lineaminetos y acciones  del ministerio de salud y proteccion social frente a la emergencia COVID-19.</t>
  </si>
  <si>
    <r>
      <rPr>
        <b/>
        <u/>
        <sz val="11"/>
        <color theme="1"/>
        <rFont val="Arial"/>
        <family val="2"/>
      </rPr>
      <t>SALUD AMBIENTAL</t>
    </r>
    <r>
      <rPr>
        <sz val="11"/>
        <color theme="1"/>
        <rFont val="Arial"/>
        <family val="2"/>
      </rPr>
      <t xml:space="preserve">
Se realizo la vigilancia de la caldad del agua mediante la inspecciones sanitarias a los suministros de agua, toma de  muestras 150 de agua para consumo humano, concertacion y materializacion de puntos de muestreo, elaboracion de SIVICAPS de acueductos urbanos y rurales en los 39 Municipios.
Se mantiene la vigilancia sanitaria en los 39 Municipios
</t>
    </r>
    <r>
      <rPr>
        <b/>
        <u/>
        <sz val="11"/>
        <color theme="1"/>
        <rFont val="Arial"/>
        <family val="2"/>
      </rPr>
      <t xml:space="preserve">
SUBGRUPO CONTROL DE VECTORES</t>
    </r>
    <r>
      <rPr>
        <sz val="11"/>
        <color theme="1"/>
        <rFont val="Arial"/>
        <family val="2"/>
      </rPr>
      <t xml:space="preserve">
se realizó intervención  con control químico de accion residual a 380 viviendas de comunidad rural para el control de focos  de Malaria  en  municipios priorizados de acuerdo a caracterización  y persistencia epidemiológica  de la siguiente manera: Municipio de Tibú =327 viviendas intervenidas, Sardinata = 53 viviendas intervenidas. Beneficiando con la medida de control químico a 1686 personas.
Se realiza visita sanitaria  a 380 viviendas de municipios priorizados para brindar Informacion en salud  a 521 habitantes  en aspectos como  sensibilización en medidas de autocuidado y control que  permitan el empoderamiento en la identificación de  factores de riesgo de la  Malaria en el entorno hogar de la siguiente manera: Municipio de Tibú = 426 habitantes receptores de educación sanitaria, Sardinata = 93 habitantes receptores de educación sanitaria para malaria.
Se realiza fumigacion con equipo pesado a  del 5 al 8 de febrero en el foco de malaria en el  corregimiento de la gabarra para un total de  3932 viviendas en 2 ciclos de fumigacion
</t>
    </r>
    <r>
      <rPr>
        <b/>
        <u/>
        <sz val="11"/>
        <color theme="1"/>
        <rFont val="Arial"/>
        <family val="2"/>
      </rPr>
      <t xml:space="preserve">ZOONOSIS
</t>
    </r>
    <r>
      <rPr>
        <sz val="11"/>
        <color theme="1"/>
        <rFont val="Arial"/>
        <family val="2"/>
      </rPr>
      <t xml:space="preserve">
Se ralizó  seguimiento a la observación de animales agresores potencialmente transmisores de rabia en el departamento, igualmente al aplicativo WEB de reporte de vacunación antirrábica canina y felina por parte de veterinarias privadas.</t>
    </r>
    <r>
      <rPr>
        <b/>
        <u/>
        <sz val="11"/>
        <color theme="1"/>
        <rFont val="Arial"/>
        <family val="2"/>
      </rPr>
      <t xml:space="preserve">
</t>
    </r>
  </si>
  <si>
    <r>
      <t xml:space="preserve">Cumplimiento en la entrega del reporte semanal : 13  reportes
Silencio Epidemiologixo :0
Oportunidad en la notificación semanal: </t>
    </r>
    <r>
      <rPr>
        <sz val="11"/>
        <color theme="1"/>
        <rFont val="Arial"/>
        <family val="2"/>
      </rPr>
      <t>520 archivos planos</t>
    </r>
    <r>
      <rPr>
        <sz val="11"/>
        <rFont val="Arial"/>
        <family val="2"/>
      </rPr>
      <t xml:space="preserve">
Cumplimiento en el ajuste de casos: 7985</t>
    </r>
    <r>
      <rPr>
        <sz val="11"/>
        <color rgb="FFFF0000"/>
        <rFont val="Arial"/>
        <family val="2"/>
      </rPr>
      <t xml:space="preserve"> ,</t>
    </r>
    <r>
      <rPr>
        <sz val="11"/>
        <rFont val="Arial"/>
        <family val="2"/>
      </rPr>
      <t xml:space="preserve"> 
</t>
    </r>
    <r>
      <rPr>
        <sz val="11"/>
        <color theme="1"/>
        <rFont val="Arial"/>
        <family val="2"/>
      </rPr>
      <t xml:space="preserve"> casos notificados al SIVIGILA: 19476 </t>
    </r>
  </si>
  <si>
    <t>Para covid 19, mortalidad por dengue, mortalidad por IRAG, Paralisis flacida aguda, Sindrome de reubeola congénita, vigilancia ESI, Vigilancia IRAG, Vigilancia Virus Rabia, Vigilancia Zika</t>
  </si>
  <si>
    <t>Se garantizo el analisis de muestras de aguas y alimentos  en el marco de la vigilancia  y control sanitario que se realiza desde salud ambiental en los 39 municipios y la secretaria de salud del municipio de Cúcuta en su jurisdiccion.</t>
  </si>
  <si>
    <t>Por la emergencia sanitaria se ha restringido la recepción de muestras para control de calidad, sólo se recibieron muestras para control de calidad de lesihmaniasis y rubeola</t>
  </si>
  <si>
    <t>se tiene programado taller de PHE con el ministerio para el mes de agosto</t>
  </si>
  <si>
    <t>se tiene programado para el mes de julio</t>
  </si>
  <si>
    <t>se realizo evaluacion de 4 PHE enviados por las instituciones de salud de el Zulia, ESE Centro, Hosp: Patios, ESE Villa del Rosario</t>
  </si>
  <si>
    <t>informe de disponibilidad de componentes sanguineos del aplicativo SIHEVI</t>
  </si>
  <si>
    <t>verificacion en el aplicativo SIHEVI</t>
  </si>
  <si>
    <t>el 19 de junio se expide circular de solicitud de actukizacion diaria en el aplicativo SIHEVI del INS</t>
  </si>
  <si>
    <t>debido a la alerta por COVID-19 no se ha podido ejecutar esta actividad dado el estado de cuarentena y prohibicion de aforos</t>
  </si>
  <si>
    <t>se asiste a comité de sanidad portuaria mensual</t>
  </si>
  <si>
    <t>asistencia a las reuniones en la sala SAR del IDS</t>
  </si>
  <si>
    <t>se cuenta con bitacora mensual de referencia del CRUE e informe estadistico del CRUE</t>
  </si>
  <si>
    <t xml:space="preserve">Apoyo a la red de prestadores de servicios de salud para la atención oportuna de la población afectada por situaciones de urgencia, emergencia o desastre.
</t>
  </si>
  <si>
    <t>informes de gasto del kit de toxicologia</t>
  </si>
  <si>
    <t>6</t>
  </si>
  <si>
    <t xml:space="preserve">Evaluaciones y actividades cumplidas, conforme al Programa Anual de Auditorías:
Evaluación del Plan Anticorrupción periodo enero a abril de 2020.
Evaluación Primer Semestre 2020 del Sistema de Control Interno de la Entidad.
Evaluación Primer 2020 Semestre del Sistema de PQRD.
Seguimiento a las actividades de Emergencia del COVID-19 establecidas por la entidad.
Evaluación del Plan de Mejoramiento suscrito ante la SUPERSALUD. 
Se acompañó la formulación del Plan de Mejoramiento del Proceso Contable (Citación reunión comité de sostenibilidad contable – consolidación de acciones de mejora – socialización y entrega a cada dependencia para su cumplimiento).
Gestión de Informes y seguimiento a la entrega oportuna de informes requeridos por las entidades de control. 
</t>
  </si>
  <si>
    <t>Se programó reunión de comité de control interno para  el tercer trimestre de 2020</t>
  </si>
  <si>
    <t>espera de expedicion de acto administrativo con la aprobacion del documento PDD 2020-2023</t>
  </si>
  <si>
    <t xml:space="preserve">se realizo la actualizacion del documento de listado maestro de documentos y registros en la plataforma (pagina web institucional </t>
  </si>
  <si>
    <t>Este proceso no se programó para este trimestre</t>
  </si>
  <si>
    <t>REALIZADA EL JUEVES 18 DE JUNIO DE 2020 A TRAVES DE PLATAFORMA ZOOM</t>
  </si>
  <si>
    <t>Se realiza seguimiento mensual al reporte de novedades de los 40 municipios</t>
  </si>
  <si>
    <t>Se realizó en los días 19 al 29 del mes mayo se realizó en forma virtual la segunda mesa de depuracion de cartera y acuerdos de pago entre ERP y red prestadora</t>
  </si>
  <si>
    <t>La Superintendencia Nacional de Salud aplazó hasta el año 2021 la auditoría al aseguramiento por efectos de la pandemia COVID 19</t>
  </si>
  <si>
    <t>se realizó asesoría al 2 trimestre del psff de la ese pamplona.</t>
  </si>
  <si>
    <t>se realizó monitoreo al 2 trimestre del psff de la ese pamplona.</t>
  </si>
  <si>
    <t>Se realizó seguimiento a la adopcion del PTRRMR a las Eses del departa,mento</t>
  </si>
  <si>
    <t>Se realizó auditorias a 8 EPS del departamento restantes en forma virtual y se analizó la informacion reportada</t>
  </si>
  <si>
    <t>consolidacion de informe tercer trimestre del plan de accion intitucional 2020</t>
  </si>
  <si>
    <t xml:space="preserve">actividad desarrollada en el segundo trimestre de la vigencia </t>
  </si>
  <si>
    <t xml:space="preserve">se aprueba la formualcion del pdd y documento tecnico pts </t>
  </si>
  <si>
    <t xml:space="preserve">se realiza rendicion de cuentas primeros 180 dias de gobienro </t>
  </si>
  <si>
    <t>se evalua plan acticorrupcion vigencia 2020</t>
  </si>
  <si>
    <t xml:space="preserve">se realiza el cargue en la plataforma sispro con el plan territorial en salud para la vigencia 2020 junto con el seguimeinto de primer semestre de la vigencia </t>
  </si>
  <si>
    <t xml:space="preserve">se realizan las asistencias tecnicas en el desarrollo de formato pas para el seguimiento del pts en el cual se ha venido ejecutando en la vigencia y dentro de la plataforma se ha realizado el cargue del seguimiento del mismo </t>
  </si>
  <si>
    <t xml:space="preserve">se obtiene acto administrativo ordenanza 005 del 14 de julio del 2020 en la cual se aprueba el plan de desarrollo departamental incluido el sector salud junto con su documento tecnico pts </t>
  </si>
  <si>
    <t xml:space="preserve">saneamiento de la facturacion fiscal en cumplimeinto de la ley de punto final </t>
  </si>
  <si>
    <t>Verificación al 20 %  de los prestadores de servicios de salud habilitados  en el Reps  según el plan anual de visitas  y   seguimiento, monitoreo y evaluación  a los planes de contingencia de las IPS para la atención de  emergencias de eventos epidemiológicos  en el departamento  según los lineamientos del ministerio de salud y protección social.</t>
  </si>
  <si>
    <t xml:space="preserve">Realizar las Visitas Previas y  Programadas de acuerdo a lo contemplado en el decreto 780 del 2016 y Resolucion 3100 del 2019, estandarizando los soportes y fuentes de verificacion de los criterios definidos en la Resolucion 3100 del 2019.
</t>
  </si>
  <si>
    <t>100% Solicitudes de Licencia de licencias de funcionamiento de equipos emisores de radiaciones ionizantes.</t>
  </si>
  <si>
    <t xml:space="preserve">100% Solicitudes de  licencias de Seguridad y Salud  en el trabajo </t>
  </si>
  <si>
    <t xml:space="preserve">Recepciòn , revision de documentación y expedición de licencias de  Seguridad  y Salud en el trabajo </t>
  </si>
  <si>
    <t>(Número de licencias expedidas de Seguridad y Salud en el trabajo/ total  programadas )*100</t>
  </si>
  <si>
    <t xml:space="preserve"> Tramite y validación de autorizaciones transitorias, incripciones y novedades en el REPS para la atencion de la pandemia COVID-19 y demás eventos de interés en salud pública</t>
  </si>
  <si>
    <t>Registro de novedades  solicitadas por   los prestadores.
Planilla de inscripcion y novedades, Realizadas de forma virtual.</t>
  </si>
  <si>
    <t>Número de novedades revisadas y validadas/total novedades presentadas )*100</t>
  </si>
  <si>
    <t xml:space="preserve">Seguimiento y monitoreo a los Planes de Contingencia implementados por las Instituciones Prestadoras de Servicios de Salud para la atención de la pandemia COVID-19. </t>
  </si>
  <si>
    <t>Acta  de  seguimiento y monitoreo.</t>
  </si>
  <si>
    <t>(Número de  actas de seguimiento y monitoreo   realizadas a las Ips / Número de  actas de seguimiento y monitoreo  
 programadas a las Ips*100</t>
  </si>
  <si>
    <t>Seguimiemto a la red  de  instituciones  prestadoras de servicios de salud  para la toma de muestras, procesamiento  de pruebas para la atencion de la pandemia COVID-19.</t>
  </si>
  <si>
    <t>(Número de actas de  seguimiento a las ips con  toma de muestra  y procesamiento de pruebas realizadas/ N° de actas de  seguimiento a las Ips con  toma de muestra  y procesamiento de pruebas programadas.) *100</t>
  </si>
  <si>
    <t>Informe sobre el estado de expansion de camas hospitalizacion, intermedios e intensivos del departamento norte de santander para atender la emergencia covid - 19.</t>
  </si>
  <si>
    <t>Informe en power point</t>
  </si>
  <si>
    <t>N° de Informes Realizados / N° de informes programados.) *100</t>
  </si>
  <si>
    <t>Jenit Colmenares 
Cesar augustop peña
Alix Karine Perez Martinez
Julian Mauricio Sepulveda Torrado  
Mery Elvira Santos Mariño   
Matilde Elena Llanos campos
Cecilia Navarro Quintero
Johana Yañez</t>
  </si>
  <si>
    <t xml:space="preserve">En el  segundo trimestre  se realiza  gestion para la compra de  insumos de laboratorio  y otros para fortalecer la capacidad diagnostica por covid 19.
</t>
  </si>
  <si>
    <t xml:space="preserve">En el  Tercer  trimestre  se realiza  gestion para la compra de  insumos de laboratorio  y otros para fortalecer la capacidad diagnostica por covid 19.
</t>
  </si>
  <si>
    <t>interrupcion voluntaria del embarazo del embrazo -PROFAMILIA
Articulacvion con universidad UDES sobree avanvces del pproyecto programa  para la implemnetacion de modos de estilos de vida saludable aa el prgrama de fisioterpaia. 
Sociualizacion alas rutas de atencion en salud a los estuduiantes de la UDES fisioterpia y enfermeria.
consejos y comites en salud mental
MESAS DE TRABAJO: en los municipios priorizados donde participen las ESE publicas, EPS, IPS registradas en el REPS y demas E.A.P.B. presentes en cada territorio local. 
Se ocializaron los linemaientos para la ejecucion de la seguridad alimnetaria y nutricional.
capacitacion  sobre guias alimentarias basadas en alimnetos `para madres gestantes, lactantes y niños y niñas menores de   2 años.
Mesa tecnica sobre  salud Nutriioconal con el municipio del zulia y presperidad social.</t>
  </si>
  <si>
    <t>Se realizaron acciones de abogacia concertadas y articuladas con los sectores de proteccion , justicioa, educacion,salud, gobierno, desarrollo social, secretaria de la mujer, y equidad de genero, para la creacion del comité consultivo  intersectorial departamnetal para la prevencoon de las violencias de genero con enfasis en las violencias sexuales.
asistencias tecnicas por regionales delñ dpto  alos municipioospara la conformacion del emcanismo articulador del abordaje integral en las violencias basadas en genero, con enfasis en violencias sexuales
Asistencia tecina en la planeacion integral de salud a los comites consultivos intersectoriales muniicpiales para la prevencion de las violencias de geenro con enfasis en las violencias sexuales y la atencion integral de las victimas en la formulacion del ppla de accion.
Asistencia tecnica en rehabilitacion basada en comunidad MSPS.
Participacion en el sistema de informacion de enfermedad de hansen.
articulacion para la atencion integral en salud de personas con discapacidad por hansen.
se realizo reunion virtual de comite tecnico para la evaluacion del plan de SAM, reviison de plan  del comite tecnico plan de SAM</t>
  </si>
  <si>
    <t>Desarrollo de capacidades de la estretegia CERS  en los municpios del Zulia yLourdes.
Asistenciatecnica en generalidades sobre las ENT y SBVA.
Asistencia tecnica en la matriz de cronicas diligenciamiento y consolidado.Resolucion 320221. implemntenacion de rutas integrales de atencion ensalud.
Prticipacion en ciclos de conferencias sobre la semana mundial de la actancia materna.</t>
  </si>
  <si>
    <t>Asistencia tecnica sobre Atencion integral en salud sobre victimas  de violencia sexual, ruta matwrno perinatal y atencion a la adolecente y joven.
Asistencia tecnica 
Asistencia tecnica sobre  protocolo manejo de sifilis.
icha de caracterización de salud mental: Incluye revisión de la atención a migrantes, Atención a menores infractores de la Ley y eventos de salud mental. generando compromisos para que ajusten condiciones para la mejora en la atención Integral en Salud Mental, 
 Ruta de atención para atención a pacientes con problemas y trastornos asociados al consumo de sustancias psicoactivas.
APS-IPS:  visitas de seguimientos empleando el formato  de la atención primaria en salud mental, diseñado por la dimensión, en las  IPS de las  ESES regionales ubicadas en los Municipios priorizados
Asistencia tecnica en la estrategia de  TIM(trasmisin materno infantil del VIH)
Fortalecimiento del diagnostico clinico del aenfermedad de hansen
segumineto a la implentacion en RIAS para la los usuarios de la ENT SBVA
Capacitacion vitual en el funcionamineto del aplicativo WINSINVAN</t>
  </si>
  <si>
    <t xml:space="preserve">se lleva acabo el monitoreo del cargue de losn planes de accion y su ejecucuion en lamplatafirma SISPRO </t>
  </si>
  <si>
    <t xml:space="preserve">Jenit Colmenares 
Cesar Augusto Peña
Alix Karine Perez Martinez
Julian Mauricio Sepulveda Torrado  
Mery Elvira Santos Mariño   
Matilde Elena Llanos campos
Cecilia Navarro Quintero
Leidy Johanna Yañez
</t>
  </si>
  <si>
    <t>PAS formulado y  ajustado con 
el nuevo plan de desarrollo  departamental  y plan territorial.</t>
  </si>
  <si>
    <t xml:space="preserve"> 
Leidy Johanna Yañez
Julian Mauricio Sepuelveda Torrado</t>
  </si>
  <si>
    <r>
      <rPr>
        <b/>
        <sz val="11"/>
        <rFont val="Arial"/>
        <family val="2"/>
      </rPr>
      <t>SALUD AMBIENTAL</t>
    </r>
    <r>
      <rPr>
        <sz val="11"/>
        <rFont val="Arial"/>
        <family val="2"/>
      </rPr>
      <t xml:space="preserve">
Se realizo la vigilancia de la caldad del agua mediante la inspecciones sanitarias a los suministros de agua, toma de </t>
    </r>
    <r>
      <rPr>
        <b/>
        <sz val="11"/>
        <rFont val="Arial"/>
        <family val="2"/>
      </rPr>
      <t xml:space="preserve"> muestras 84 de agua para consumo humano, concertacion y materializacion de puntos de muestreo, elaboracion de SIVICAPS de acueductos urbanos y rurales en los 39 </t>
    </r>
    <r>
      <rPr>
        <sz val="11"/>
        <rFont val="Arial"/>
        <family val="2"/>
      </rPr>
      <t xml:space="preserve">Municipios.
</t>
    </r>
    <r>
      <rPr>
        <b/>
        <sz val="11"/>
        <rFont val="Arial"/>
        <family val="2"/>
      </rPr>
      <t>SUB GRUPO DE VECTORES</t>
    </r>
    <r>
      <rPr>
        <sz val="11"/>
        <rFont val="Arial"/>
        <family val="2"/>
      </rPr>
      <t xml:space="preserve">
se realizó intervención  con control químico de accion residual a</t>
    </r>
    <r>
      <rPr>
        <b/>
        <sz val="11"/>
        <rFont val="Arial"/>
        <family val="2"/>
      </rPr>
      <t xml:space="preserve"> 156 </t>
    </r>
    <r>
      <rPr>
        <sz val="11"/>
        <rFont val="Arial"/>
        <family val="2"/>
      </rPr>
      <t>viviendas de comunidad rural para el control de focos  de Malaria  en  municipiod e de Tarra, Zulia,Sardinata viviendas intervenidas. Beneficiando con la medida de control químico a</t>
    </r>
    <r>
      <rPr>
        <b/>
        <sz val="11"/>
        <rFont val="Arial"/>
        <family val="2"/>
      </rPr>
      <t xml:space="preserve"> 764 p</t>
    </r>
    <r>
      <rPr>
        <sz val="11"/>
        <rFont val="Arial"/>
        <family val="2"/>
      </rPr>
      <t xml:space="preserve">ersonas.
se realiza medida de control de visitas de isnpeccion , verificacion de la presencia de criaderos a establecimientos especiales ( iglesias, establecimientos educativos, Hogares ICBF,cementerios,IPS)  total de establecimientos </t>
    </r>
    <r>
      <rPr>
        <b/>
        <sz val="11"/>
        <rFont val="Arial"/>
        <family val="2"/>
      </rPr>
      <t>46</t>
    </r>
    <r>
      <rPr>
        <sz val="11"/>
        <rFont val="Arial"/>
        <family val="2"/>
      </rPr>
      <t xml:space="preserve">
</t>
    </r>
  </si>
  <si>
    <r>
      <rPr>
        <b/>
        <sz val="11"/>
        <rFont val="Arial"/>
        <family val="2"/>
      </rPr>
      <t>SALUD AMBIENTAL</t>
    </r>
    <r>
      <rPr>
        <sz val="11"/>
        <rFont val="Arial"/>
        <family val="2"/>
      </rPr>
      <t xml:space="preserve">
Se realizo la vigilancia de la caldad del agua mediante la inspecciones sanitarias a los suministros de agua</t>
    </r>
    <r>
      <rPr>
        <b/>
        <sz val="11"/>
        <rFont val="Arial"/>
        <family val="2"/>
      </rPr>
      <t>, 255</t>
    </r>
    <r>
      <rPr>
        <sz val="11"/>
        <rFont val="Arial"/>
        <family val="2"/>
      </rPr>
      <t xml:space="preserve">  tomas  de  muestras gua para consumo humano, concertacion y materializacion de puntos de muestreo, elaboracion de SIVICAPS de acueductos urbanos y rurales en los 39 Municipios.
</t>
    </r>
    <r>
      <rPr>
        <b/>
        <sz val="11"/>
        <rFont val="Arial"/>
        <family val="2"/>
      </rPr>
      <t>SUB GRUPO DE VECTORES</t>
    </r>
    <r>
      <rPr>
        <sz val="11"/>
        <rFont val="Arial"/>
        <family val="2"/>
      </rPr>
      <t xml:space="preserve">
se realizó intervención  con control químico de accion residual a  </t>
    </r>
    <r>
      <rPr>
        <b/>
        <sz val="11"/>
        <rFont val="Arial"/>
        <family val="2"/>
      </rPr>
      <t xml:space="preserve">711 </t>
    </r>
    <r>
      <rPr>
        <sz val="11"/>
        <rFont val="Arial"/>
        <family val="2"/>
      </rPr>
      <t xml:space="preserve">viviendas de comunidad rural para el control de focos  de Malaria  en  municipios de  patios , zulia, tibu, villa del rosario, a viviendas intervenidas. Beneficiando con la medida de control químico a </t>
    </r>
    <r>
      <rPr>
        <b/>
        <sz val="11"/>
        <rFont val="Arial"/>
        <family val="2"/>
      </rPr>
      <t>2942</t>
    </r>
    <r>
      <rPr>
        <sz val="11"/>
        <rFont val="Arial"/>
        <family val="2"/>
      </rPr>
      <t xml:space="preserve"> personas.
se realiza medida de control de visitas de isnpeccion , verificacion de la presencia de criaderos a establecimientos especiales ( iglesias, establecimientos educativos, Hogares ICBF,cementerios,IPS)  total de establecimientos </t>
    </r>
    <r>
      <rPr>
        <b/>
        <sz val="11"/>
        <rFont val="Arial"/>
        <family val="2"/>
      </rPr>
      <t xml:space="preserve">338. </t>
    </r>
    <r>
      <rPr>
        <sz val="11"/>
        <rFont val="Arial"/>
        <family val="2"/>
      </rPr>
      <t xml:space="preserve">
</t>
    </r>
  </si>
  <si>
    <r>
      <t xml:space="preserve"> Se realiza inspeccion vigilancia y  Control    a  prestadores de  establecimientos farmaceuticos en los municios de patios, villa del Roosario cucuta, ocaña para un total de </t>
    </r>
    <r>
      <rPr>
        <b/>
        <sz val="11"/>
        <rFont val="Arial"/>
        <family val="2"/>
      </rPr>
      <t>259 visitas</t>
    </r>
  </si>
  <si>
    <t>Se realiza inspeccion vigilancia y  Control    a  prestadores de  establecimientos farmaceuticos en los municios  del departamneto Norte de santander  para un total de 465  visitas</t>
  </si>
  <si>
    <r>
      <t>Cumplimiento en la entrega del reporte semanal : 13  reportes
Silencio Epidemiologixo :0
Oportunidad en la notificación semanal: 520 archivos planos
Cumplimiento en el ajuste de casos: 44848</t>
    </r>
    <r>
      <rPr>
        <b/>
        <sz val="11"/>
        <rFont val="Arial"/>
        <family val="2"/>
      </rPr>
      <t xml:space="preserve">
 </t>
    </r>
    <r>
      <rPr>
        <sz val="11"/>
        <rFont val="Arial"/>
        <family val="2"/>
      </rPr>
      <t xml:space="preserve">casos notificados al SIVIGILA: 90913 </t>
    </r>
  </si>
  <si>
    <t>Lorena Montoya</t>
  </si>
  <si>
    <t>Para covid 19, leishmaniasis, mortalidad por dengue, mortalidad por IRAG, Paralisis flacida aguda, Sindrome de reubeola congénita, vigilancia ESI, Vigilancia IRAG, Vigilancia Virus Rabia, Vigilancia Zika</t>
  </si>
  <si>
    <t>Por la emergencia sanitaria se ha restringido la recepción de muestras para control de calidad, sólo se recibieron muestras para control de calidad de leishmaniasis y COVID-19</t>
  </si>
  <si>
    <t>esta actividad se realizara a partir del segundo semestre de la presente vigencia</t>
  </si>
  <si>
    <t>Gestión de Control Interno</t>
  </si>
  <si>
    <t>7</t>
  </si>
  <si>
    <t xml:space="preserve">En el periodo de julio a septiembre de 2020 se realizaron las siguientes actividades del Plan Anual de Auditorías:
Acompañamiento en la formulación del Plan de Mejoramiento Fiscal de la entidad resultado de la Auditoría Regular efectuada por la Contraloría del Departamento NS.
Evaluación del Plan Anticorrupción periodo del mayo a agosto de 2020, se hizo entrega del informe a la Dirección y se publicó en la web institucional. 
Informe de evaluación al proceso de contratación de prestación de servicios de recurso humano para respuesta de  emergencia covid-19, celebrados por el Instituto Departamental de Salud en el tiempo comprendido del 20 de marzo al 20 de junio de2020 .
Informe de evaluación al proceso de contratación de prestación de servicios de Recursos Físicos para respuesta de  emergencia covid-19, celebrados por el Instituto Departamental de Salud en el tiempo comprendido del 20 de marzo al  15 de julio de2020 .
Acompañamiento en la formulación del Plan Institucional de Mejoramiento del Sistema de Control Interno con base en las recomendaciones generadas de la Evaluación Anual a través del FURAG 2019.
Seguimiento permanente al trámite de respuestas a requerimientos de las entidades de control y particulares, sobre emergencia covid-19 y gestión en general de la entidad.
Asistencia a capacitaciones emitidas por la Función Pública sobre: MIPG, Control Interno, Trámite y Servicios, Servicios Ciudadanos Digitales,.
Asistencia a Comités de Control Interno, Comité de Conciliación y Reuniones con Supersalud, Contraloría Gral del Departamento y reuniones con el Área Financiera. 
</t>
  </si>
  <si>
    <t>2</t>
  </si>
  <si>
    <t>En este periodo se efectuaron dos (2) Comités de Control Interno, en las siguientes fechas:
24 de agosto de 2020 para constancia se cuenta con Acta de Reunión que reposa en el Archivo Físico de la Oficina de Control Interno.
1° de septiembre de 2020 para constancia se cuenta con Acta de Reunión que reposa en el Archivo Físico de la Oficina de Control Interno.</t>
  </si>
  <si>
    <t>el 05 de agosto se llevo a cabo taller de capacitacion en PHE con el ministerio de salud</t>
  </si>
  <si>
    <t>se tiene programado para el 4 trimestre</t>
  </si>
  <si>
    <t>se tiene programada esta actividad para el me de octubre de 2020</t>
  </si>
  <si>
    <t>Seguimiento al stock kit toxicologico</t>
  </si>
  <si>
    <t xml:space="preserve">se incio la palicacion del diagnostico integral de archivo </t>
  </si>
  <si>
    <t xml:space="preserve">se realiza el desarrollo de la cercular de visitas de calidad de acuerdo a la circular 344 de la presente vigencias </t>
  </si>
  <si>
    <t xml:space="preserve">se realizo la actualizacion del sistema integrado de gestion en pagina web institucional </t>
  </si>
  <si>
    <t>se realiza cronograma de visitas de calidad de acuerdo a circular de visitas 344 de la presente vigencias</t>
  </si>
  <si>
    <t>se solizaron en las visitas de calidad de acuerdo a circular 344 de la presente vigencia</t>
  </si>
  <si>
    <t>se realizo la transferencia documental del grupo de recursos humanos del IDS</t>
  </si>
  <si>
    <t xml:space="preserve">se elaboro el glosario terminologico </t>
  </si>
  <si>
    <t>se reformulo el proyecto de fortalecimiento a la gestion documental del IDS</t>
  </si>
  <si>
    <t>Mantener  en 98%  la cobertura universal del SGSSS en los 40 municipios del departamento, incluyendo los 8 municipios PDET</t>
  </si>
  <si>
    <t xml:space="preserve">Realizar 12 acciones (Asesoria, asistencia tecnica , inspeccion y vigilancia) a los municipios para la afiliacion de la poblacion no asegurada de acuerdo al decreto 064 de 2020. </t>
  </si>
  <si>
    <t>=SI.ERROR((V10/W10);0)</t>
  </si>
  <si>
    <t xml:space="preserve">Realizar 1 seguimiento a los municipios del departamento sobre el acto administrativo que compromete los recursos para garantizar la continuidad y la universalidad del regimen subsidiado. </t>
  </si>
  <si>
    <t>Acto administrativo y  cdp presentado de  los 40 municipios</t>
  </si>
  <si>
    <t>Actividad cumplida en el Primer trimestre</t>
  </si>
  <si>
    <t xml:space="preserve">Realizar 4 cruces de la BDUA con el sisben municipal  y sisben consolidado por dnp para determinar la  poblacion no asegurada </t>
  </si>
  <si>
    <t>Calendario de novedades 
Capturas de Pantalla proceso de cargue a plataforma web</t>
  </si>
  <si>
    <t>Realizar 12 acciones (socializaciones, seguimiento y/o apoyo ) a la programacion  anual de novedades BDUA que llevan a cabo los municipios ante el adres</t>
  </si>
  <si>
    <t xml:space="preserve">Gestion para compromiso de Rentas Departamentales para Régimen Subsidiado de los 40 Municipios del Departamento. </t>
  </si>
  <si>
    <t>Actividad cumplida en el Primer Trimestre de la vigencia</t>
  </si>
  <si>
    <t>o</t>
  </si>
  <si>
    <t xml:space="preserve">Realizar 12 viabilidades de pago para el giro efectivo de los recursos departamentales a la administradora del sgsss - adres. </t>
  </si>
  <si>
    <t>Se realizo el giro del Primer Trimestre  de los recursos ADRES</t>
  </si>
  <si>
    <t>Se realizo el giro del Segundo  Trimestre  de los recursos ADRES</t>
  </si>
  <si>
    <t>Se realizo el giro del Tercer  Trimestre  de los recursos ADRES</t>
  </si>
  <si>
    <t>Evaluar  en el 100% de las EAPB del ámbito departamental las funciones asignadas Conforme a Io dispuesto en el articulo 2.5.2.1.1.2 del Decreto 780 de 2016 - Responsabilidades de las Entidades Promotoras de Salud</t>
  </si>
  <si>
    <t>Realizar 2 Auditorias a las EAPB  en los componentes de aseguramiento e informacion de acuerdo a los lineamientos de la circular 0001 de 2020.- GAUDI</t>
  </si>
  <si>
    <t xml:space="preserve">(Nùmero de informes de auditoria realizados por IDS/ Total de informes solicitados por la Super) * 100                                                                                                                             </t>
  </si>
  <si>
    <t xml:space="preserve">Se emitio Circular  teniendo en cuenta los nuevos lineamientos nacionales de la Circular externa 01 de 2020 para el aseguramiento y aplicativo GAUDI </t>
  </si>
  <si>
    <t xml:space="preserve">Realizar 2 procesos de revision de la guia de auditoria y sus soportes, diligenciada por los 40 municipios en los componentes establecidos por la circular 001 de 2020 y entrega de informe de auditoria a la supersalud. </t>
  </si>
  <si>
    <t>informes de Auditorias</t>
  </si>
  <si>
    <t>Vigilar en el 100% de las EAPB  el flujo de recursos que cofinancian el SGSSS y que garantizan la prestación efectiva de los servicios de salud</t>
  </si>
  <si>
    <t>Realizar 4  mesas de conciliacion de cartera y acuerdos de pago entre las empresas responsables de pago y las ips de acuerdo a los lineamientos establecidos en la circular 30 de 2014 de la supersalud.</t>
  </si>
  <si>
    <t>Se realizó en el mes febrero 27 y 28 mesa de depuracion de cartera y acuerdos de pago entre ERP y red prestadora</t>
  </si>
  <si>
    <t>Se realizó en el mes de Septiembre en forma virtual la tercera mesa de depuracion de cartera y acuerdos de pago entre ERP y Red prestadora. Acompañamiento de la tercera mesa de conciliacion de Cartera  liderada por la Superintendencia de Salud con la participacion 5 EPS con IPS de su red: NUEVA EPS( ESE Hospital Rudesindo Soto y ESE Centro de Rehabilitación/ el IDS (HUEM) / ECOOPSOS (ESE Centro de Rehabilitacion ESE Rudesindo Soto, IMSALUD)/ COMPARTA ( ESE Rudesindo Soto, IMSALUD) / COOSALUD ( IMSALUD).</t>
  </si>
  <si>
    <t>Realizar 4 Reportes  a la SUPERSALUD    del incumplimiento a  los acuerdos de pago en las mesas de depuracion de cartera por parte de las ERP.</t>
  </si>
  <si>
    <t>informe de Reportes de incumplimiento</t>
  </si>
  <si>
    <t>Nùmero de reportes a la SUPER realizadas  /Total de reportes a la SUPER programadas) * 100</t>
  </si>
  <si>
    <t>Se envío a la Super el primer informe sobre incumplimientos de pago en las mesas de depuración de cartera</t>
  </si>
  <si>
    <t>Se envío a la Super el segundo informe sobre incumplimientos de pago en las mesas de depuración de cartera</t>
  </si>
  <si>
    <t>Se envío a la Super el tercer informe sobre incumplimientos de pago en las mesas de depuración de cartera</t>
  </si>
  <si>
    <t>Realizar en el 100% de las ESES del Departamento el Seguimiento al programa territorial de rediseño, reorganización y modernización de la red pública del departamento aprobado por el Ministerio de Salud y Protección Social, en los servicios de baja, mediana y alta complejidad, incluyendo las ESE que cubren los 8 municipios PDET</t>
  </si>
  <si>
    <t xml:space="preserve">Realizar 12 acciones de (monitoreo y seguimiento) al cumplimiento de propuestas contenidas en el ptrrm una vez avalada por el ministerio de salud </t>
  </si>
  <si>
    <t>Se realizó monitoreo al Primer Trimestre del PSFF de la ESE Hospital Regional de Pamplona. Se realizó apoyo a la formulación del Documento de PSFF de la ESE CENTRO DE REHABILITACION NEUROMUSCULAR para presentar al Ministerio de Hacienda.</t>
  </si>
  <si>
    <t>Se realizó monitoreo al Segundo  Trimestre del PSFF de la ESE Hospital Regional de Pamplona.  Se realizó apoyo a la formulación del Documento de PSFF de la ESE CENTRO DE REHABILITACION NEUROMUSCULAR para presentar al Ministerio de Hacienda.</t>
  </si>
  <si>
    <t>Se realizó monitoreo al Tercer  Trimestre del PSFF de la ESE Hospital Regional de Pamplona.  Se realizó apoyo al ajuste de Recomendaciones del Ministerio de Hacienda del Documento de PSFF de la ESE CENTRO DE REHABILITACION NEUROMUSCULAR para su presentación final.</t>
  </si>
  <si>
    <t>Realizar 4 informes del seguimiento  y reporte al nivel central del cumplimiento del PTRRM del departamento.</t>
  </si>
  <si>
    <t>informes de seguimientos</t>
  </si>
  <si>
    <t>Se realizo seguimiento del Primer Trimestre a la adopcion del PTRRMR a las Eses del departa,mento</t>
  </si>
  <si>
    <t>Se realizó seguimiento del Segundo Trimestre a la adopcion del PTRRMR a las Eses del departa,mento</t>
  </si>
  <si>
    <t>Se realizó seguimiento del Tercer Trimestre a la adopcion del PTRRMR a las Eses del departa,mento</t>
  </si>
  <si>
    <t>5. Fortalecer el 100% de las ESES del departamento con asistencia técnica en el Decreto 2193 de 2004  y con seguimiento del SIHO, especialmente las que están en riesgo financiero</t>
  </si>
  <si>
    <t>Realizar 4 informes de la verificacion de los indicadores de calidad y produccion de las 16 ESES del estado</t>
  </si>
  <si>
    <t>Se realizó seguimiento en el Primer Trimestre al cumplimiento del decreto 2193 de todas las Eses del departamento.</t>
  </si>
  <si>
    <t>Se realizó seguimiento al cumplimiento  en el Segundo Trimestre del decreto 2193 de todas las Eses del departamento.</t>
  </si>
  <si>
    <t>Se realizó seguimiento al cumplimiento  en el Tercer Trimestre del decreto 2193 de todas las Eses del departamento.</t>
  </si>
  <si>
    <t>Realizar 12 informes de la verificacion de la capacidad instalada de cada una de las eses del departamento</t>
  </si>
  <si>
    <t>informes de verificación</t>
  </si>
  <si>
    <t>Numero  de ESEs  verificacion de la capacidad instalada  / total de ESEs del departamento</t>
  </si>
  <si>
    <t xml:space="preserve">se revisó en el Primer Trimestre  la capacidad instalada de las ESES del departamento en el REPS </t>
  </si>
  <si>
    <t xml:space="preserve">se revisó  en el Segundo Trimestre  la capacidad instalada de las ESES del departamento en el REPS </t>
  </si>
  <si>
    <t xml:space="preserve">se revisó  en el Tercer  Trimestre  la capacidad instalada de las ESES del departamento en el REPS </t>
  </si>
  <si>
    <t>6. Realizar el 100% de Apoyo Técnico a la Secretaría TIC de la gobernación en la formulación, diseño e implementación de tele salud en el departamento para  fomentar la promoción y prevención de la salud.</t>
  </si>
  <si>
    <t xml:space="preserve">Promover 4 reuniones con la secretaria de las TIC de la gobernacion para la fortmulacion, diseño e implementacion de telesalud en las eses del departamento  </t>
  </si>
  <si>
    <t>informes de reunion</t>
  </si>
  <si>
    <t>numero de informes de reunion realizadas/ numero de informes de reunion programadas</t>
  </si>
  <si>
    <t>Debido a la pandemia de COVID-19 Se acordó con la Secretaría de las TIC la formulación del proyecto de Telesalud en el dpto para la proxima vigencia</t>
  </si>
  <si>
    <t>se aclara que son 1 contrato de poblacion Inimputable y 7 convenios Interadministrativos de subsidio a la oferta de la red publica de primer nivel  de atencion</t>
  </si>
  <si>
    <t>Trimestral (4)</t>
  </si>
  <si>
    <t>Se suspendieron terminos, por lo tanto disminulló el volumen de facturación.</t>
  </si>
  <si>
    <t>4978</t>
  </si>
  <si>
    <t>Se contrató equipo de auditoria. Se auditó facturación represada de vigencias anteriores de migrantes y de No PBS</t>
  </si>
  <si>
    <t>573</t>
  </si>
  <si>
    <t xml:space="preserve">  se informa  552 con tuttela sin tutela 12 para un total de 564</t>
  </si>
  <si>
    <t>675</t>
  </si>
  <si>
    <t xml:space="preserve">acta de pagos realizados por cobro, ppna en el trimestre </t>
  </si>
  <si>
    <t>Aplicar la Resolucion 555 de 2019 del modelo de prestación de servícios y tecnologías sin cobertura en el POS a los afiliados del Régimen Subsidiado y el mecanismo para su verificación, control y pago de acuerdo con lo establecido en la Resolución 1479 de 2015 expedida por el Ministerio de Salud y Protección Social</t>
  </si>
  <si>
    <t>33447</t>
  </si>
  <si>
    <t xml:space="preserve">La facturacion se ha venido pagando de acuerdo a lo auditado y autorizado para pago, de lo NOPBS. De acuerdo a lo auditado de los cobros y recobros , sin incluir los pagos de PPNA de acuerdo al indicador formulado y aplicación de la Resolucion 555 de 2019 del modelo de prestación de servícios y tecnologías sin cobertura en el POS a los afiliados del Régimen Subsidiado y el mecanismo para su verificación, control y pago de acuerdo con lo establecido en la Resolución 1479 de 2015 expedida por el Ministerio de Salud y Protección </t>
  </si>
  <si>
    <t>se reportaron cargadas en la plataforma de acuerod al cronograma del MPSS</t>
  </si>
  <si>
    <t>De acuerod a lo contratos relizados se programa la visita de auditoria de calidad, ( solo existe un contrato realizado y se programa visita de calidad para el ultimo trimestre por razonez de emergencia del covid 19</t>
  </si>
  <si>
    <t>Se presentó ante el Comité de Gestión y Desempeño los acances del PETI y la Socialización para el ajuste del Plan de Acción de Gobierno Digital y se realizo el acto administrativo del plan.
Igualmente, se crean y actulizan conjuntos de datos abiertos.</t>
  </si>
  <si>
    <t>Se aprobó mediante el comité  institucional de gestión y desempeño el plan de seguridad y privacidad de la información y se realizó el acto administrativo para su posterior publicación.</t>
  </si>
  <si>
    <t>Se realizó seguimiento a los siguientes software:
* Apoyo a 114 reuniones virtuales a través de las diferentes plataformas de videoconferencias
* Actualización y capacitación al personal de la institución en la migración del software TNS. De la plataforma visual TNS (Plataforma de escritorio) al portal TNS (Plataforma en nube).
*Capacitación del aplicativo web COVID-19.</t>
  </si>
  <si>
    <t>Se aprueba mediante el comité de gestión y desempeño institucional la política editorial institucional, la cual fue socializada ante la comunidad y se realizó el acto administrativo para su respectiva publicación en la página web.</t>
  </si>
  <si>
    <t>Se realizó la atención del 100% de las solicitudes de servicio técnico recibidas.</t>
  </si>
  <si>
    <t xml:space="preserve">Se realizaron observaciones para el ajustar al proyecto presentado por la E.S.E. CENTRO DE REHABILITACION.
Se realizó entrega definitiva de la aplicación web COVID-19.
</t>
  </si>
  <si>
    <t>Dada la coyuntura de la Pandemia de Covid-19, se postergó la realización de inventarios para cuando las condiciones sean favorables para desarrollarlos. Sin embargo, se actualizó inventario en Prestación de Servicios, Recursos Físicos, Laboratorio y PAI</t>
  </si>
  <si>
    <t>73</t>
  </si>
  <si>
    <t>3</t>
  </si>
  <si>
    <t>67</t>
  </si>
  <si>
    <t>344</t>
  </si>
  <si>
    <t>30</t>
  </si>
  <si>
    <t>5</t>
  </si>
  <si>
    <t>16</t>
  </si>
  <si>
    <t xml:space="preserve">* Entrega y cargue oportuno en la plataforma del SIHO del Ministerio de Salud y Protección Social, el  segundo Trimestre de 2020,  fecha máxima de cargue  septiembre 4 de 2020, 16 ESE validades oportunamente  del Dpto.                                                                                                </t>
  </si>
  <si>
    <t xml:space="preserve"> * El Ministerio de Hacienda y Crédito Público, prorrogo  las fechas de cargue en la plataforma del SIED, los informes correspondientes al  Monitoreo Seguimiento y Evaluación de los PSFF, por la emergencia Sanitaria de la PANDEMIA originada por el  CORONAVIRUS- COVID 19.   *Se carga en la plataforma del Sistema Integrado Electrónico Documental-SIED del Ministerio de Hacienda y Crédito Público Radicado No.1-2020-061293 , del 13 de julio de 2020 el consolidado del  Informe del Monitoreo, seguimiento y evaluación  al Programa de Saneamiento Fiscal y Financiero viabilizado por el Ministerio de Hacienda y Crédito Público de la ESE Hospital San Juan de  Dios de Pamplona correspondiente al primer trimestre de 2020.y con Radicado No.1-2020-085681 de septiembre 21 de 2020 se carga el segundo trimestre del 2020.                                                                                   * PSFF de la ESE Centro de Rehabilitación de Cúcuta,   devuelto por el Ministerio de Hacienda y Crédito Público con Radicado 2-2020-006522 de fecha 25 de febrero de 2020, para efectuar ajustes acorde a las obervacines emitididas por Minhacienda.  -Se envían a la ESE Centro de Rehabilitación Oficio de julio 2 de 2020, sobre la actualización y financiación de los Pasivos en la propuesta del PSFF.  -Oficio No.RF-065  de julio 9 de 2020, solicitud información cierre vigencia 2019 para continuar con la validación del PSFF. - Oficio de agosto 31 de 2020, solicitud definición fecha entrega oficial del PSFF para remitirse al Ministerio de Hacienda y Crédito Público. - Oficio RF 077 de agosto 6 de 2020, recordando fecha máxima de cargue a Minhacienda y temas pendiente por definir de la propuesta del PSFF.     -  Septiembre 8 de 2020, VIDEO conferencia con  Asesores del Ministerio de Hacienda y Crédito Público, asistencia técnica a la Secretaria Dptal de Salud y a la ESe Centro de Rehabilitación, sobre el estado actual y presentación final de la propuesta del PSFF de la ESE y dicipar dudas del PSFF. - Oficio D-No.0997 de septiembre 21 de 2020, se da respuesta a solicitud efectuada mediante correo electrónico del 14 de sept. 2020  al Programa de Saneamiento Fiscal y Financiero del Ministerio de Hacienda y Crédito Público, sobre presentación versión preliminar PSFF de la ESE. - Con correo electrónico del 5 octubre 2020, fue enviado el PSFF de la ESE al correo del PSFF y Asesor del Ministerio de Hacienda y Crédito Público, para su revisión.</t>
  </si>
  <si>
    <t xml:space="preserve"> Total del valor pagado  por las ESE/Total de recursos asignados </t>
  </si>
  <si>
    <t>Se ha enviado al Ministerio de Salud y Protección Social  reporte mensual presentado por las cuatro ESE, beneficiarias de estos recursos Resolución No.00753 de mayo 14 de 2020, en las fechas establecidas: mes de Junio reportado el 30 de julio, mes de julio reportado el 31 agosto y mes de agosto reportado el 28 de  septiembre de 2020;  se ha efectuado el seguimiento al reporte semanal por parte de las ESE en el aplicativo SIHO correspondiente a los meses  de julio, agosto y septiembre del presente año y se viene realizando el seguimiento al desarrollo de los trámites presupuestales  y contables a cargo de las ESE.</t>
  </si>
  <si>
    <t xml:space="preserve">Durante este trimestre se continuo con el seguimiento al desarrollo del proceso de Saneamiento de Aportes Patronales de las ESE del Departamento, con las Entidades Administradoras de Salud, Pensión, Cesantías y Riesgos Laborales.                                                                        - Se envian Circulares Informativas Nos.  319 de julio 22 de 2020, enviada a las Entidades Administradoras solicitud avance del PSAP.           - Circular No.320 de julio 22 de 2020, enviada a las Entidades Empleadoras solicitando avance del PSAP.                                                                                       - Circular 340 de agosto 5 de 2020, enviada a las Entidades Administradoras, solicitud actualización contacto de funcionarios encargados del PSAP..                                                           - Circular No.399 de setptiembre 30 de 2020, enviada a las Entidades Empleadoras solictud información para el cierre de mesas en el aplicativo.
-Circular 413 del 9 de octubre de 2020, enviada a las Entidades Empleadoras, convocatoria a las mesas del PSAP con  COLPENSIONES S.A. 
</t>
  </si>
  <si>
    <t xml:space="preserve">* Modificaciones presupuestales asesoradas y con  Conceptos Técnicos  de  modificaciones al  presupuesto ingresos y gastos a las ESE del Departamento, en el tercer trimestre de 2020: Incorporación Cuentas por Cobrar vigencias anteriores, incremento salarial , adición recursos Salud Pública y Recursos Oferta 2020,  traslados presupuestales,  adición recursos COVID, para un  total de 24 concepto técnicos emitidos para aprobación de las Juntas de las ESE                                                                                                                                                               </t>
  </si>
  <si>
    <t xml:space="preserve">En el tercer trimestre de 2020, no se dio ejecución a los recursos asignados como apoyo a los PSFF  viabilizados por el MHCP, Resoluciones  3370 de 2019, 4885 de 2018 y 5938 de 2014.                                                                                                                  </t>
  </si>
  <si>
    <t>Actividad desarrollada en el segundo trimestre de 2020</t>
  </si>
  <si>
    <t>Adicion por el Acuerdo n°008 del 28 de septiembre de 2020 por un valor de $2,413,550,200,00 y Acuerdo n°009 del 28 de septiembre de 2020 por un valor de $248,974,376</t>
  </si>
  <si>
    <t>por medio de la resolucion No.1797 de 14 de julio de 2020 y  resolucion No.1798 de 14 de julio de 2020, Resolución No.2704 de Septiembre de 2020 - Cancelación de Reserva</t>
  </si>
  <si>
    <t>Ejecución presupuestal de Ingresos y Gastos de los meses del Segundo Trimestre del 2020, consolidada y entregada el 28 de julio de 2020 a Sistemas para publicación Gobierno en Línea</t>
  </si>
  <si>
    <t>Informe contable del segundo trimestre de 2020, cargado en el chip de la Contaduría General de la Nación el 31 de julio de 2020.</t>
  </si>
  <si>
    <t>Se realizó el procedimiento  de todas las operaciones financieras Presupuesto, contabilidad y tesorería) en el sistema Integrado Financiero TNS tan pronto son reconocidas y pagadas. Ejecución de 1843 disponibilidades presupuestales, 3119 registros presupuestales y 2698 definitivas</t>
  </si>
  <si>
    <t>En la oficina de Central de Cuentas se elaboraron , radicaron , tramitarón  y pagaron en el mes de julio 489 ordenes de pago, enagosto 485 ordenes de pago  y en septiembre 705 ordenes de pago. Para un total de ordenes de pago en el segundo trimestre 2020 de 1,679.   Total acumulado de enero a jseptiembre de 2020: 2,899 ordenes de pago elaboradas y tramitadas.</t>
  </si>
  <si>
    <r>
      <rPr>
        <b/>
        <sz val="11"/>
        <color indexed="8"/>
        <rFont val="Calibri"/>
        <family val="2"/>
      </rPr>
      <t xml:space="preserve">MODIFICACIONES PRESUPUESTALES SEGUN: </t>
    </r>
    <r>
      <rPr>
        <sz val="11"/>
        <color theme="1"/>
        <rFont val="Calibri"/>
        <family val="2"/>
        <scheme val="minor"/>
      </rPr>
      <t xml:space="preserve">
</t>
    </r>
    <r>
      <rPr>
        <b/>
        <sz val="11"/>
        <color indexed="8"/>
        <rFont val="Calibri"/>
        <family val="2"/>
      </rPr>
      <t>ACUERDOS JUNTA DIRECTIVA</t>
    </r>
    <r>
      <rPr>
        <sz val="11"/>
        <color theme="1"/>
        <rFont val="Calibri"/>
        <family val="2"/>
        <scheme val="minor"/>
      </rPr>
      <t xml:space="preserve">
ACUERDO No.004 02/04/2020 (Decreto No.000331 de Abril  02 de 2020 - Decreto No.000334 de Abril  03 de 2020
ACUERDO No.005 18/05/2020 (Decreto No.000429 de Abril  30 de 2020)
ACUERDO No.006 30/06/2020 Decreto No.0559 del 30 de Junio de 2.020 - Decreto No.00550 del 23 de Junio de 2020)
</t>
    </r>
    <r>
      <rPr>
        <b/>
        <sz val="11"/>
        <color indexed="8"/>
        <rFont val="Calibri"/>
        <family val="2"/>
      </rPr>
      <t>RESOLUCIONES INTERNAS IDS</t>
    </r>
    <r>
      <rPr>
        <sz val="11"/>
        <color theme="1"/>
        <rFont val="Calibri"/>
        <family val="2"/>
        <scheme val="minor"/>
      </rPr>
      <t xml:space="preserve">
RESOLUCIÓN No.1148 07/04/2020 
RESOLUCIÓN No.1265 24/04/2020 
RESOLUCIÓN No.1431 21/05/2020 
RESOLUCIÓN No.1483 29/05/2020 
RESOLUCIÓN No.1504 02/06/2020 
RESOLUCIÓN No.1610 18/06/2020 
RESOLUCIÓN No.1676 30/06/2020</t>
    </r>
  </si>
  <si>
    <r>
      <rPr>
        <b/>
        <sz val="11"/>
        <color indexed="8"/>
        <rFont val="Arial"/>
        <family val="2"/>
      </rPr>
      <t xml:space="preserve">MODIFICACIONES PRESUPUESTALES SEGUN: </t>
    </r>
    <r>
      <rPr>
        <sz val="11"/>
        <color indexed="8"/>
        <rFont val="Arial"/>
        <family val="2"/>
      </rPr>
      <t xml:space="preserve">
</t>
    </r>
    <r>
      <rPr>
        <b/>
        <sz val="11"/>
        <color indexed="8"/>
        <rFont val="Arial"/>
        <family val="2"/>
      </rPr>
      <t>ACUERDOS JUNTA DIRECTIVA</t>
    </r>
    <r>
      <rPr>
        <sz val="11"/>
        <color indexed="8"/>
        <rFont val="Arial"/>
        <family val="2"/>
      </rPr>
      <t xml:space="preserve">
ACUERDO No.007 03/08/2020 (Decreto No.602 del 22 de Julio de 2020) 
ACUERDO No.008 28/09/2020 (Decreto No.0743 del 3 de Septiembre de 2020)
ACUERDO No.009 28/09/2020 (Decreto No.0742 del 3 de Septiembre de 2020)
ACUERDO No.010 28/09/2020 (Decreto No.0777 del 17 de Septiembre de 2020)
</t>
    </r>
    <r>
      <rPr>
        <b/>
        <sz val="11"/>
        <color indexed="8"/>
        <rFont val="Arial"/>
        <family val="2"/>
      </rPr>
      <t>RESOLUCIONES INTERNAS IDS</t>
    </r>
    <r>
      <rPr>
        <sz val="11"/>
        <color indexed="8"/>
        <rFont val="Arial"/>
        <family val="2"/>
      </rPr>
      <t xml:space="preserve">
RESOLUCIÓN No.1730 07/07/2020
RESOLUCIÓN No.2084 06/08/2020
RESOLUCION No.2651 28/09/2020
RESOLUCIÓN No.2807 09/10/2020
RESOLUCIÓN No1148 07/04/2020
</t>
    </r>
  </si>
  <si>
    <t>PAGADURIA:  -Retencion en la Fuente y retencio de IVA presentadas (08 de julio) mes de Junio de 2020, (10 de agosto) mes julio  y (9 septiembre de 2020) mes agosto 2020 destino DIAN.                                                                                                                                - Declaracion Bimestral mayo - junio 2020 (Julio 2020) -Julio - agosto (Septiembre 2020)    Retencion  por ICA Destino Alcaldia .                                                                                                                                                                                                                                    - Anticipo a la ADRES: Julio de 2020 (29 de julio de 2020), agosto de 2020 (27 de agosto 2020).                         Informe 277 a la SUPERSALUD: Es mensual   Julio (13 agosto 2020) - Agosto (3 septiembre) - Septiembre (6 octubre).                                                                                                                                                                     
PRESUPUESTO: 
- FUT II TRIMESTRE 2020 a  consolidar en la secretaria de hacienda departamental.  (Entregado el 28 de Julio de 2020)                                                 
-CGR - Categoria Presupuestal   II TRIMESTRE 2020 - presentado 28 de Julio de 2020.
-GOBIERNO EN LINEA : Entregado a Sistemas 28 de Julio de 2020.
- RESOL.6348-2016- MINSALUD - SALDOS RENTAS CEDIDAS (Entregado 16 Julio de 2020)</t>
  </si>
  <si>
    <t xml:space="preserve">Apoyar la realización de los proyectos de Inversión del Instituto Departamental de salud , para acceder a la asignación de recursos.                                              
Apoyar el levantamiento de información para fundamentar el marco lógico de proyectos de Inversión del Instituto Departamental e salud.
Radicar los proyectos de inversión en el banco de proyectos de planeacion departamental para la asignacion de codigo BPIN.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</si>
</sst>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 #,##0.00_-;\-&quot;$&quot;\ * #,##0.00_-;_-&quot;$&quot;\ * &quot;-&quot;??_-;_-@_-"/>
    <numFmt numFmtId="43" formatCode="_-* #,##0.00_-;\-* #,##0.00_-;_-* &quot;-&quot;??_-;_-@_-"/>
    <numFmt numFmtId="164" formatCode="dd/mm/yyyy;@"/>
    <numFmt numFmtId="165" formatCode="0.0"/>
    <numFmt numFmtId="166" formatCode="&quot;$&quot;\ #,##0"/>
    <numFmt numFmtId="167" formatCode="0.0%"/>
    <numFmt numFmtId="168" formatCode="_(&quot;$&quot;\ * #,##0.00_);_(&quot;$&quot;\ * \(#,##0.00\);_(&quot;$&quot;\ * &quot;-&quot;??_);_(@_)"/>
    <numFmt numFmtId="169" formatCode="&quot;$&quot;\ #,##0.00"/>
    <numFmt numFmtId="170" formatCode="#,##0_ ;\-#,##0\ "/>
  </numFmts>
  <fonts count="56">
    <font>
      <sz val="11"/>
      <color theme="1"/>
      <name val="Calibri"/>
      <family val="2"/>
      <scheme val="minor"/>
    </font>
    <font>
      <sz val="11"/>
      <name val="Arial"/>
      <family val="2"/>
    </font>
    <font>
      <b/>
      <sz val="11"/>
      <name val="Arial"/>
      <family val="2"/>
    </font>
    <font>
      <sz val="10"/>
      <name val="Arial"/>
      <family val="2"/>
    </font>
    <font>
      <sz val="11"/>
      <color theme="1"/>
      <name val="Calibri"/>
      <family val="2"/>
      <scheme val="minor"/>
    </font>
    <font>
      <b/>
      <sz val="28"/>
      <name val="Arial"/>
      <family val="2"/>
    </font>
    <font>
      <sz val="11"/>
      <color theme="1"/>
      <name val="Arial"/>
      <family val="2"/>
    </font>
    <font>
      <b/>
      <sz val="11"/>
      <color theme="1"/>
      <name val="Calibri"/>
      <family val="2"/>
      <scheme val="minor"/>
    </font>
    <font>
      <b/>
      <sz val="14"/>
      <name val="Arial"/>
      <family val="2"/>
    </font>
    <font>
      <b/>
      <u/>
      <sz val="14"/>
      <name val="Arial"/>
      <family val="2"/>
    </font>
    <font>
      <sz val="10"/>
      <color indexed="81"/>
      <name val="Tahoma"/>
      <family val="2"/>
    </font>
    <font>
      <sz val="9"/>
      <name val="Arial"/>
      <family val="2"/>
    </font>
    <font>
      <sz val="12"/>
      <name val="Arial"/>
      <family val="2"/>
    </font>
    <font>
      <b/>
      <sz val="11"/>
      <color theme="1"/>
      <name val="Arial"/>
      <family val="2"/>
    </font>
    <font>
      <sz val="10"/>
      <name val="Calibri"/>
      <family val="2"/>
      <scheme val="minor"/>
    </font>
    <font>
      <sz val="11"/>
      <name val="Calibri"/>
      <family val="2"/>
      <scheme val="minor"/>
    </font>
    <font>
      <sz val="11"/>
      <color rgb="FF000000"/>
      <name val="Arial"/>
      <family val="2"/>
    </font>
    <font>
      <sz val="11"/>
      <color rgb="FFFF0000"/>
      <name val="Arial"/>
      <family val="2"/>
    </font>
    <font>
      <b/>
      <sz val="14"/>
      <color theme="1"/>
      <name val="Arial"/>
      <family val="2"/>
    </font>
    <font>
      <b/>
      <u/>
      <sz val="14"/>
      <color theme="1"/>
      <name val="Arial"/>
      <family val="2"/>
    </font>
    <font>
      <b/>
      <sz val="22"/>
      <color theme="1"/>
      <name val="Arial"/>
      <family val="2"/>
    </font>
    <font>
      <b/>
      <sz val="18"/>
      <color theme="1"/>
      <name val="Arial"/>
      <family val="2"/>
    </font>
    <font>
      <b/>
      <u/>
      <sz val="18"/>
      <color rgb="FFC00000"/>
      <name val="Arial"/>
      <family val="2"/>
    </font>
    <font>
      <b/>
      <sz val="12"/>
      <color theme="1"/>
      <name val="Arial"/>
      <family val="2"/>
    </font>
    <font>
      <sz val="12"/>
      <color theme="1"/>
      <name val="Arial"/>
      <family val="2"/>
    </font>
    <font>
      <b/>
      <sz val="12"/>
      <name val="Arial"/>
      <family val="2"/>
    </font>
    <font>
      <b/>
      <sz val="10"/>
      <color indexed="8"/>
      <name val="Arial"/>
      <family val="2"/>
    </font>
    <font>
      <sz val="10"/>
      <color indexed="8"/>
      <name val="Arial Narrow"/>
      <family val="2"/>
    </font>
    <font>
      <b/>
      <sz val="20"/>
      <color indexed="21"/>
      <name val="Arial Narrow"/>
      <family val="2"/>
    </font>
    <font>
      <b/>
      <sz val="12"/>
      <color indexed="8"/>
      <name val="Arial Narrow"/>
      <family val="2"/>
    </font>
    <font>
      <b/>
      <sz val="12"/>
      <color indexed="8"/>
      <name val="Arial"/>
      <family val="2"/>
    </font>
    <font>
      <b/>
      <sz val="9"/>
      <name val="Arial"/>
      <family val="2"/>
    </font>
    <font>
      <sz val="9"/>
      <color rgb="FF000000"/>
      <name val="Arial"/>
      <family val="2"/>
    </font>
    <font>
      <sz val="9"/>
      <color rgb="FFFF0000"/>
      <name val="Arial"/>
      <family val="2"/>
    </font>
    <font>
      <sz val="12"/>
      <color indexed="81"/>
      <name val="Tahoma"/>
      <family val="2"/>
    </font>
    <font>
      <sz val="9"/>
      <color indexed="81"/>
      <name val="Tahoma"/>
      <family val="2"/>
    </font>
    <font>
      <b/>
      <u/>
      <sz val="18"/>
      <color theme="5"/>
      <name val="Arial"/>
      <family val="2"/>
    </font>
    <font>
      <sz val="12"/>
      <color rgb="FF000000"/>
      <name val="Arial"/>
      <family val="2"/>
    </font>
    <font>
      <b/>
      <u/>
      <sz val="18"/>
      <color theme="6" tint="-0.499984740745262"/>
      <name val="Arial"/>
      <family val="2"/>
    </font>
    <font>
      <b/>
      <u/>
      <sz val="18"/>
      <color theme="8" tint="-0.249977111117893"/>
      <name val="Arial"/>
      <family val="2"/>
    </font>
    <font>
      <sz val="12"/>
      <color rgb="FF222222"/>
      <name val="Arial"/>
      <family val="2"/>
    </font>
    <font>
      <sz val="10"/>
      <color theme="1"/>
      <name val="Arial"/>
      <family val="2"/>
    </font>
    <font>
      <sz val="10"/>
      <color theme="1"/>
      <name val="Calibri"/>
      <family val="2"/>
      <scheme val="minor"/>
    </font>
    <font>
      <sz val="11"/>
      <name val="Calibri"/>
      <family val="2"/>
    </font>
    <font>
      <sz val="10"/>
      <name val="Calibri"/>
      <family val="2"/>
    </font>
    <font>
      <b/>
      <u/>
      <sz val="11"/>
      <color theme="1"/>
      <name val="Arial"/>
      <family val="2"/>
    </font>
    <font>
      <b/>
      <sz val="11"/>
      <color rgb="FFFF0000"/>
      <name val="Arial"/>
      <family val="2"/>
    </font>
    <font>
      <sz val="11"/>
      <color indexed="63"/>
      <name val="Arial"/>
      <family val="2"/>
    </font>
    <font>
      <sz val="9"/>
      <name val="Arial Narrow"/>
      <family val="2"/>
    </font>
    <font>
      <sz val="11"/>
      <name val="Arial Narrow"/>
      <family val="2"/>
    </font>
    <font>
      <b/>
      <sz val="11"/>
      <color indexed="8"/>
      <name val="Calibri"/>
      <family val="2"/>
    </font>
    <font>
      <sz val="11"/>
      <color indexed="8"/>
      <name val="Calibri"/>
      <family val="2"/>
    </font>
    <font>
      <sz val="11"/>
      <color indexed="10"/>
      <name val="Calibri"/>
      <family val="2"/>
    </font>
    <font>
      <sz val="10"/>
      <color rgb="FFFF0000"/>
      <name val="Arial"/>
      <family val="2"/>
    </font>
    <font>
      <sz val="11"/>
      <color indexed="8"/>
      <name val="Arial"/>
      <family val="2"/>
    </font>
    <font>
      <b/>
      <sz val="11"/>
      <color indexed="8"/>
      <name val="Arial"/>
      <family val="2"/>
    </font>
  </fonts>
  <fills count="2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rgb="FFFFC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bgColor indexed="64"/>
      </patternFill>
    </fill>
    <fill>
      <patternFill patternType="solid">
        <fgColor theme="3" tint="0.79998168889431442"/>
        <bgColor indexed="64"/>
      </patternFill>
    </fill>
    <fill>
      <patternFill patternType="solid">
        <fgColor theme="0" tint="-0.34998626667073579"/>
        <bgColor indexed="64"/>
      </patternFill>
    </fill>
  </fills>
  <borders count="4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style="thin">
        <color auto="1"/>
      </right>
      <top style="thin">
        <color auto="1"/>
      </top>
      <bottom/>
      <diagonal/>
    </border>
    <border>
      <left style="thin">
        <color auto="1"/>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8">
    <xf numFmtId="0" fontId="0" fillId="0" borderId="0"/>
    <xf numFmtId="0" fontId="3" fillId="0" borderId="0"/>
    <xf numFmtId="0" fontId="4" fillId="0" borderId="0"/>
    <xf numFmtId="9" fontId="4" fillId="0" borderId="0" applyFont="0" applyFill="0" applyBorder="0" applyAlignment="0" applyProtection="0"/>
    <xf numFmtId="0" fontId="3" fillId="0" borderId="0"/>
    <xf numFmtId="44"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cellStyleXfs>
  <cellXfs count="671">
    <xf numFmtId="0" fontId="0" fillId="0" borderId="0" xfId="0"/>
    <xf numFmtId="0" fontId="0" fillId="0" borderId="0" xfId="0" applyAlignment="1" applyProtection="1">
      <alignment wrapText="1"/>
      <protection locked="0"/>
    </xf>
    <xf numFmtId="0" fontId="5" fillId="2" borderId="0" xfId="0" applyFont="1" applyFill="1" applyBorder="1" applyAlignment="1" applyProtection="1">
      <alignment vertical="center" wrapText="1"/>
      <protection locked="0"/>
    </xf>
    <xf numFmtId="49" fontId="5" fillId="2" borderId="0" xfId="0" applyNumberFormat="1" applyFont="1"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49" fontId="0" fillId="0" borderId="0" xfId="0" applyNumberFormat="1" applyAlignment="1" applyProtection="1">
      <alignment wrapText="1"/>
      <protection locked="0"/>
    </xf>
    <xf numFmtId="0" fontId="7" fillId="0" borderId="0" xfId="0" applyFont="1" applyAlignment="1" applyProtection="1">
      <alignment wrapText="1"/>
      <protection locked="0"/>
    </xf>
    <xf numFmtId="0" fontId="0" fillId="0" borderId="0" xfId="0" applyAlignment="1" applyProtection="1">
      <alignment wrapText="1"/>
    </xf>
    <xf numFmtId="1"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vertical="center" wrapText="1"/>
      <protection locked="0"/>
    </xf>
    <xf numFmtId="0" fontId="2" fillId="3" borderId="25" xfId="0" applyFont="1" applyFill="1" applyBorder="1" applyAlignment="1" applyProtection="1">
      <alignment horizontal="center" vertical="center" wrapText="1"/>
    </xf>
    <xf numFmtId="49" fontId="2" fillId="3" borderId="26" xfId="0" applyNumberFormat="1" applyFont="1" applyFill="1" applyBorder="1" applyAlignment="1" applyProtection="1">
      <alignment horizontal="center" vertical="center" wrapText="1"/>
    </xf>
    <xf numFmtId="0" fontId="2" fillId="3" borderId="5" xfId="0" applyFont="1" applyFill="1" applyBorder="1" applyAlignment="1" applyProtection="1">
      <alignment vertical="center" wrapText="1"/>
    </xf>
    <xf numFmtId="0" fontId="2" fillId="6" borderId="27" xfId="0" applyFont="1" applyFill="1" applyBorder="1" applyAlignment="1" applyProtection="1">
      <alignment horizontal="center" vertical="center" wrapText="1"/>
    </xf>
    <xf numFmtId="49" fontId="2" fillId="6" borderId="5" xfId="0" applyNumberFormat="1" applyFont="1" applyFill="1" applyBorder="1" applyAlignment="1" applyProtection="1">
      <alignment horizontal="center" vertical="center" wrapText="1"/>
    </xf>
    <xf numFmtId="0" fontId="2" fillId="6" borderId="5" xfId="0" applyFont="1" applyFill="1" applyBorder="1" applyAlignment="1" applyProtection="1">
      <alignment vertical="center" wrapText="1"/>
    </xf>
    <xf numFmtId="0" fontId="2" fillId="4" borderId="25"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center" vertical="center" wrapText="1"/>
    </xf>
    <xf numFmtId="0" fontId="2" fillId="4" borderId="5" xfId="0" applyFont="1" applyFill="1" applyBorder="1" applyAlignment="1" applyProtection="1">
      <alignment vertical="center" wrapText="1"/>
    </xf>
    <xf numFmtId="0" fontId="2" fillId="7" borderId="25" xfId="0" applyFont="1" applyFill="1" applyBorder="1" applyAlignment="1" applyProtection="1">
      <alignment horizontal="center" vertical="center" wrapText="1"/>
    </xf>
    <xf numFmtId="49" fontId="2" fillId="7" borderId="26" xfId="0" applyNumberFormat="1" applyFont="1" applyFill="1" applyBorder="1" applyAlignment="1" applyProtection="1">
      <alignment horizontal="center" vertical="center" wrapText="1"/>
    </xf>
    <xf numFmtId="0" fontId="2" fillId="7" borderId="5" xfId="0" applyFont="1" applyFill="1" applyBorder="1" applyAlignment="1" applyProtection="1">
      <alignment vertical="center" wrapText="1"/>
    </xf>
    <xf numFmtId="0" fontId="2" fillId="5" borderId="24"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6" fillId="0" borderId="0" xfId="0" applyFont="1" applyAlignment="1" applyProtection="1">
      <alignment wrapText="1"/>
    </xf>
    <xf numFmtId="1" fontId="1" fillId="2" borderId="8" xfId="0" applyNumberFormat="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9" fontId="1" fillId="2" borderId="1" xfId="3" applyFont="1" applyFill="1" applyBorder="1" applyAlignment="1" applyProtection="1">
      <alignment horizontal="center" vertical="center" wrapText="1"/>
    </xf>
    <xf numFmtId="0" fontId="1" fillId="2" borderId="1" xfId="0" applyFont="1" applyFill="1" applyBorder="1" applyAlignment="1">
      <alignment horizontal="left" vertical="center" wrapText="1"/>
    </xf>
    <xf numFmtId="0" fontId="1" fillId="2" borderId="1" xfId="0" applyNumberFormat="1" applyFont="1" applyFill="1" applyBorder="1" applyAlignment="1">
      <alignment vertical="center" wrapText="1"/>
    </xf>
    <xf numFmtId="9" fontId="1"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horizontal="center" vertical="center" wrapText="1"/>
      <protection locked="0"/>
    </xf>
    <xf numFmtId="0" fontId="1" fillId="8" borderId="1" xfId="1" applyFont="1" applyFill="1" applyBorder="1" applyAlignment="1">
      <alignment horizontal="center" vertical="center" wrapText="1"/>
    </xf>
    <xf numFmtId="0" fontId="1" fillId="2" borderId="1" xfId="0" applyFont="1" applyFill="1" applyBorder="1" applyAlignment="1" applyProtection="1">
      <alignment wrapText="1"/>
      <protection locked="0"/>
    </xf>
    <xf numFmtId="9" fontId="1" fillId="2" borderId="1" xfId="3" applyFont="1" applyFill="1" applyBorder="1" applyAlignment="1">
      <alignment horizontal="center" vertical="center" wrapText="1"/>
    </xf>
    <xf numFmtId="0" fontId="0" fillId="2" borderId="0" xfId="0" applyFill="1"/>
    <xf numFmtId="0" fontId="23" fillId="11" borderId="1"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justify" vertical="center" wrapText="1"/>
    </xf>
    <xf numFmtId="0" fontId="24" fillId="2" borderId="5"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0" fillId="0" borderId="0" xfId="0" applyFill="1" applyBorder="1" applyAlignment="1">
      <alignment horizontal="left" vertical="top"/>
    </xf>
    <xf numFmtId="0" fontId="25" fillId="0" borderId="26"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0" fillId="0" borderId="0" xfId="0" applyProtection="1"/>
    <xf numFmtId="0" fontId="27" fillId="0" borderId="26" xfId="0" applyFont="1" applyBorder="1" applyAlignment="1" applyProtection="1">
      <alignment horizontal="justify" vertical="top" wrapText="1"/>
    </xf>
    <xf numFmtId="0" fontId="28" fillId="0" borderId="0" xfId="0" applyFont="1" applyBorder="1" applyAlignment="1" applyProtection="1">
      <alignment horizontal="center" vertical="center" wrapText="1"/>
    </xf>
    <xf numFmtId="0" fontId="0" fillId="0" borderId="0" xfId="0" applyBorder="1"/>
    <xf numFmtId="0" fontId="26" fillId="0" borderId="0" xfId="0" applyFont="1" applyFill="1" applyBorder="1" applyAlignment="1" applyProtection="1">
      <alignment horizontal="center" vertical="center" wrapText="1"/>
      <protection locked="0"/>
    </xf>
    <xf numFmtId="0" fontId="26" fillId="0" borderId="0" xfId="0" applyFont="1" applyBorder="1" applyAlignment="1" applyProtection="1">
      <alignment horizontal="left" vertical="center" wrapText="1"/>
    </xf>
    <xf numFmtId="0" fontId="26" fillId="0" borderId="1" xfId="0" applyFont="1" applyFill="1" applyBorder="1" applyAlignment="1" applyProtection="1">
      <alignment horizontal="center" vertical="center" wrapText="1"/>
    </xf>
    <xf numFmtId="0" fontId="29" fillId="0" borderId="26" xfId="0" applyFont="1" applyBorder="1" applyAlignment="1" applyProtection="1">
      <alignment horizontal="justify" vertical="top" wrapText="1"/>
    </xf>
    <xf numFmtId="0" fontId="30" fillId="12" borderId="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0" fillId="0" borderId="0" xfId="0" applyFill="1" applyBorder="1"/>
    <xf numFmtId="0" fontId="0" fillId="0" borderId="0" xfId="0" applyBorder="1" applyAlignment="1" applyProtection="1">
      <alignment horizontal="center"/>
    </xf>
    <xf numFmtId="0" fontId="26" fillId="0" borderId="0" xfId="0" applyFont="1" applyFill="1" applyBorder="1" applyAlignment="1" applyProtection="1">
      <alignment horizontal="center" vertical="center" wrapText="1"/>
    </xf>
    <xf numFmtId="0" fontId="26" fillId="12" borderId="0" xfId="0" applyFont="1" applyFill="1" applyBorder="1" applyAlignment="1" applyProtection="1">
      <alignment horizontal="center" vertical="center" wrapText="1"/>
    </xf>
    <xf numFmtId="0" fontId="31" fillId="0" borderId="39"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39" xfId="0" applyFont="1" applyFill="1" applyBorder="1" applyAlignment="1">
      <alignment horizontal="left" vertical="top" wrapText="1"/>
    </xf>
    <xf numFmtId="0" fontId="11" fillId="0" borderId="39" xfId="0" applyFont="1" applyFill="1" applyBorder="1" applyAlignment="1">
      <alignment horizontal="left" vertical="center" wrapText="1"/>
    </xf>
    <xf numFmtId="164" fontId="32" fillId="0" borderId="39" xfId="0" applyNumberFormat="1" applyFont="1" applyFill="1" applyBorder="1" applyAlignment="1">
      <alignment horizontal="right" vertical="center" wrapText="1" indent="1"/>
    </xf>
    <xf numFmtId="0" fontId="33" fillId="0" borderId="39" xfId="0" applyFont="1" applyFill="1" applyBorder="1" applyAlignment="1">
      <alignment horizontal="left" vertical="top" wrapText="1"/>
    </xf>
    <xf numFmtId="0" fontId="18" fillId="2" borderId="0" xfId="0" applyFont="1" applyFill="1" applyAlignment="1"/>
    <xf numFmtId="0" fontId="24" fillId="0" borderId="5" xfId="0" applyFont="1" applyFill="1" applyBorder="1" applyAlignment="1">
      <alignment horizontal="center" vertical="center" wrapText="1"/>
    </xf>
    <xf numFmtId="0" fontId="37" fillId="0" borderId="1" xfId="0" applyFont="1" applyFill="1" applyBorder="1" applyAlignment="1">
      <alignment vertical="center" wrapText="1"/>
    </xf>
    <xf numFmtId="0" fontId="0" fillId="2" borderId="0" xfId="0" applyFill="1" applyAlignment="1">
      <alignment horizontal="center"/>
    </xf>
    <xf numFmtId="0" fontId="24" fillId="2" borderId="1" xfId="0" applyFont="1" applyFill="1" applyBorder="1" applyAlignment="1">
      <alignment vertical="center" wrapText="1"/>
    </xf>
    <xf numFmtId="1" fontId="1" fillId="2" borderId="1" xfId="0" applyNumberFormat="1" applyFont="1" applyFill="1" applyBorder="1" applyAlignment="1" applyProtection="1">
      <alignment wrapText="1"/>
      <protection locked="0"/>
    </xf>
    <xf numFmtId="0" fontId="0" fillId="2" borderId="0" xfId="0" applyFill="1" applyAlignment="1" applyProtection="1">
      <alignment wrapText="1"/>
      <protection locked="0"/>
    </xf>
    <xf numFmtId="0" fontId="0" fillId="2" borderId="1" xfId="0"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wrapText="1"/>
      <protection locked="0"/>
    </xf>
    <xf numFmtId="0" fontId="1" fillId="2" borderId="31" xfId="0" applyFont="1" applyFill="1" applyBorder="1" applyAlignment="1" applyProtection="1">
      <alignment horizontal="center" vertical="center" wrapText="1"/>
      <protection locked="0"/>
    </xf>
    <xf numFmtId="0" fontId="1" fillId="2" borderId="1" xfId="0" applyFont="1" applyFill="1" applyBorder="1" applyAlignment="1">
      <alignment horizontal="justify" vertical="center" wrapText="1"/>
    </xf>
    <xf numFmtId="0" fontId="1" fillId="0" borderId="1" xfId="0" applyFont="1" applyFill="1" applyBorder="1" applyAlignment="1" applyProtection="1">
      <alignment horizontal="center" vertical="center" wrapText="1"/>
      <protection locked="0"/>
    </xf>
    <xf numFmtId="165" fontId="1" fillId="0" borderId="1" xfId="0" applyNumberFormat="1" applyFont="1" applyFill="1" applyBorder="1" applyAlignment="1" applyProtection="1">
      <alignment horizontal="center" vertical="center" wrapText="1"/>
      <protection locked="0"/>
    </xf>
    <xf numFmtId="1" fontId="1" fillId="0" borderId="8" xfId="0" applyNumberFormat="1" applyFont="1" applyFill="1" applyBorder="1" applyAlignment="1" applyProtection="1">
      <alignment horizontal="center" vertical="center" wrapText="1"/>
      <protection locked="0"/>
    </xf>
    <xf numFmtId="9" fontId="1" fillId="0" borderId="1" xfId="3" applyFont="1" applyFill="1" applyBorder="1" applyAlignment="1" applyProtection="1">
      <alignment horizontal="center" vertical="center" wrapText="1"/>
    </xf>
    <xf numFmtId="1" fontId="1" fillId="0" borderId="1" xfId="0" applyNumberFormat="1" applyFont="1" applyFill="1" applyBorder="1" applyAlignment="1" applyProtection="1">
      <alignment horizontal="center" vertical="center" wrapText="1"/>
      <protection locked="0"/>
    </xf>
    <xf numFmtId="1" fontId="6" fillId="0" borderId="8" xfId="0" applyNumberFormat="1" applyFont="1" applyBorder="1" applyAlignment="1" applyProtection="1">
      <alignment horizontal="center" vertical="center" wrapText="1"/>
      <protection locked="0"/>
    </xf>
    <xf numFmtId="49" fontId="1" fillId="0" borderId="1" xfId="0" applyNumberFormat="1"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1"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wrapText="1"/>
      <protection locked="0"/>
    </xf>
    <xf numFmtId="9"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left" vertical="center" wrapText="1"/>
      <protection locked="0"/>
    </xf>
    <xf numFmtId="9"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1" fillId="0" borderId="1" xfId="3"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1" fillId="0" borderId="1" xfId="0" applyNumberFormat="1" applyFont="1" applyFill="1" applyBorder="1" applyAlignment="1">
      <alignment vertical="center" wrapText="1"/>
    </xf>
    <xf numFmtId="0" fontId="1" fillId="0" borderId="31" xfId="0" applyNumberFormat="1" applyFont="1" applyFill="1" applyBorder="1" applyAlignment="1">
      <alignment vertical="center" wrapText="1"/>
    </xf>
    <xf numFmtId="1" fontId="1" fillId="0" borderId="8" xfId="0" applyNumberFormat="1" applyFont="1" applyFill="1" applyBorder="1" applyAlignment="1">
      <alignment horizontal="center" vertical="center" wrapText="1"/>
    </xf>
    <xf numFmtId="1" fontId="0" fillId="0" borderId="1" xfId="0" applyNumberFormat="1" applyBorder="1" applyAlignment="1">
      <alignment horizontal="center" vertical="center" wrapText="1"/>
    </xf>
    <xf numFmtId="9" fontId="2" fillId="0" borderId="11" xfId="3" applyFont="1" applyFill="1" applyBorder="1" applyAlignment="1" applyProtection="1">
      <alignment horizontal="center" vertical="center" wrapText="1"/>
    </xf>
    <xf numFmtId="0" fontId="0" fillId="0" borderId="1" xfId="0" applyBorder="1" applyAlignment="1">
      <alignment vertical="top" wrapText="1"/>
    </xf>
    <xf numFmtId="9" fontId="2" fillId="0" borderId="13" xfId="3" applyFont="1" applyFill="1" applyBorder="1" applyAlignment="1" applyProtection="1">
      <alignment horizontal="center" vertical="center" wrapText="1"/>
    </xf>
    <xf numFmtId="0" fontId="3" fillId="2" borderId="32" xfId="0" applyFont="1" applyFill="1" applyBorder="1" applyAlignment="1">
      <alignment horizontal="center" vertical="center" wrapText="1"/>
    </xf>
    <xf numFmtId="9" fontId="2" fillId="0" borderId="32" xfId="3" applyFont="1" applyFill="1" applyBorder="1" applyAlignment="1" applyProtection="1">
      <alignment horizontal="center" vertical="center" wrapText="1"/>
    </xf>
    <xf numFmtId="0" fontId="0" fillId="0" borderId="30" xfId="0" applyBorder="1" applyAlignment="1" applyProtection="1">
      <alignment wrapText="1"/>
      <protection locked="0"/>
    </xf>
    <xf numFmtId="0" fontId="0" fillId="0" borderId="30" xfId="0" applyBorder="1" applyAlignment="1" applyProtection="1">
      <alignment horizontal="center" wrapText="1"/>
      <protection locked="0"/>
    </xf>
    <xf numFmtId="0" fontId="3" fillId="0" borderId="1" xfId="0" applyFont="1" applyFill="1" applyBorder="1" applyAlignment="1" applyProtection="1">
      <alignment horizontal="center" vertical="center" wrapText="1"/>
    </xf>
    <xf numFmtId="1" fontId="6" fillId="0" borderId="14" xfId="0" applyNumberFormat="1" applyFont="1" applyBorder="1" applyAlignment="1" applyProtection="1">
      <alignment horizontal="center" vertical="center" wrapText="1"/>
      <protection locked="0"/>
    </xf>
    <xf numFmtId="9" fontId="1" fillId="0" borderId="11" xfId="3" applyFont="1" applyFill="1" applyBorder="1" applyAlignment="1" applyProtection="1">
      <alignment horizontal="center" vertical="center" wrapText="1"/>
    </xf>
    <xf numFmtId="1" fontId="6" fillId="0" borderId="29" xfId="0" applyNumberFormat="1" applyFont="1" applyBorder="1" applyAlignment="1" applyProtection="1">
      <alignment horizontal="center" vertical="center" wrapText="1"/>
      <protection locked="0"/>
    </xf>
    <xf numFmtId="1" fontId="6" fillId="0" borderId="30" xfId="0" applyNumberFormat="1" applyFont="1" applyBorder="1" applyAlignment="1" applyProtection="1">
      <alignment horizontal="center" vertical="center" wrapText="1"/>
      <protection locked="0"/>
    </xf>
    <xf numFmtId="3" fontId="0" fillId="0" borderId="1" xfId="0" applyNumberFormat="1" applyBorder="1" applyAlignment="1" applyProtection="1">
      <alignment horizontal="center" vertical="center" wrapText="1"/>
      <protection locked="0"/>
    </xf>
    <xf numFmtId="9" fontId="2" fillId="0" borderId="33" xfId="3" applyFont="1" applyFill="1" applyBorder="1" applyAlignment="1" applyProtection="1">
      <alignment horizontal="center" vertical="center" wrapText="1"/>
    </xf>
    <xf numFmtId="0" fontId="1" fillId="0" borderId="1" xfId="0" applyFont="1" applyFill="1" applyBorder="1" applyAlignment="1" applyProtection="1">
      <alignment wrapText="1"/>
      <protection locked="0"/>
    </xf>
    <xf numFmtId="49" fontId="6" fillId="0" borderId="1" xfId="0" applyNumberFormat="1" applyFont="1" applyBorder="1" applyAlignment="1">
      <alignment vertical="center" wrapText="1"/>
    </xf>
    <xf numFmtId="165" fontId="1" fillId="2" borderId="1" xfId="0" applyNumberFormat="1" applyFont="1" applyFill="1" applyBorder="1" applyAlignment="1" applyProtection="1">
      <alignment horizontal="center" vertical="center" wrapText="1"/>
      <protection locked="0"/>
    </xf>
    <xf numFmtId="1" fontId="6" fillId="0" borderId="1" xfId="0" applyNumberFormat="1" applyFont="1" applyFill="1" applyBorder="1" applyAlignment="1">
      <alignment horizontal="center" vertical="center" wrapText="1"/>
    </xf>
    <xf numFmtId="0" fontId="40" fillId="0" borderId="0" xfId="0" applyFont="1" applyAlignment="1">
      <alignment vertical="center"/>
    </xf>
    <xf numFmtId="49" fontId="1" fillId="0" borderId="1" xfId="0" applyNumberFormat="1" applyFont="1" applyFill="1" applyBorder="1" applyAlignment="1" applyProtection="1">
      <alignment wrapText="1"/>
      <protection locked="0"/>
    </xf>
    <xf numFmtId="0"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167" fontId="1" fillId="2" borderId="1" xfId="0" applyNumberFormat="1" applyFont="1" applyFill="1" applyBorder="1" applyAlignment="1" applyProtection="1">
      <alignment horizontal="center" vertical="center" wrapText="1"/>
    </xf>
    <xf numFmtId="167" fontId="1" fillId="0" borderId="1" xfId="3" applyNumberFormat="1" applyFont="1" applyFill="1" applyBorder="1" applyAlignment="1" applyProtection="1">
      <alignment horizontal="center" vertical="center" wrapText="1"/>
    </xf>
    <xf numFmtId="49" fontId="6" fillId="0" borderId="1" xfId="0" applyNumberFormat="1"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9" fontId="1" fillId="0" borderId="41" xfId="3" applyFont="1" applyFill="1" applyBorder="1" applyAlignment="1" applyProtection="1">
      <alignment horizontal="center" vertical="center" wrapText="1"/>
    </xf>
    <xf numFmtId="1" fontId="0" fillId="0" borderId="14" xfId="0" applyNumberFormat="1" applyBorder="1" applyAlignment="1" applyProtection="1">
      <alignment horizontal="center" vertical="center" wrapText="1"/>
      <protection locked="0"/>
    </xf>
    <xf numFmtId="3" fontId="0" fillId="0" borderId="14" xfId="0" applyNumberFormat="1" applyBorder="1" applyAlignment="1" applyProtection="1">
      <alignment horizontal="center" vertical="center" wrapText="1"/>
      <protection locked="0"/>
    </xf>
    <xf numFmtId="0" fontId="0" fillId="0" borderId="1" xfId="0" applyBorder="1" applyAlignment="1" applyProtection="1">
      <alignment horizontal="left" vertical="top" wrapText="1"/>
      <protection locked="0"/>
    </xf>
    <xf numFmtId="0" fontId="6" fillId="0" borderId="1" xfId="0" applyFont="1" applyFill="1" applyBorder="1" applyAlignment="1">
      <alignment horizontal="center" vertical="center" wrapText="1"/>
    </xf>
    <xf numFmtId="1" fontId="6" fillId="2" borderId="1" xfId="0" applyNumberFormat="1" applyFont="1" applyFill="1" applyBorder="1" applyAlignment="1" applyProtection="1">
      <alignment horizontal="center" vertical="center" wrapText="1"/>
      <protection locked="0"/>
    </xf>
    <xf numFmtId="44" fontId="4" fillId="0" borderId="14" xfId="5" applyFont="1" applyBorder="1" applyAlignment="1" applyProtection="1">
      <alignment horizontal="center" vertical="center" wrapText="1"/>
      <protection locked="0"/>
    </xf>
    <xf numFmtId="44" fontId="4" fillId="0" borderId="1" xfId="5" applyFont="1" applyBorder="1" applyAlignment="1" applyProtection="1">
      <alignment horizontal="center" vertical="center" wrapText="1"/>
      <protection locked="0"/>
    </xf>
    <xf numFmtId="0" fontId="6" fillId="0" borderId="1" xfId="0" applyFont="1" applyBorder="1" applyAlignment="1" applyProtection="1">
      <alignment vertical="top" wrapText="1"/>
      <protection locked="0"/>
    </xf>
    <xf numFmtId="0" fontId="1" fillId="0" borderId="1" xfId="0" applyFont="1" applyFill="1" applyBorder="1" applyAlignment="1" applyProtection="1">
      <alignment horizontal="left" wrapText="1"/>
      <protection locked="0"/>
    </xf>
    <xf numFmtId="9" fontId="1" fillId="0" borderId="1" xfId="3" applyNumberFormat="1" applyFont="1" applyFill="1" applyBorder="1" applyAlignment="1" applyProtection="1">
      <alignment horizontal="center" vertical="center" wrapText="1"/>
    </xf>
    <xf numFmtId="0" fontId="6" fillId="0" borderId="1" xfId="0" applyFont="1" applyBorder="1" applyAlignment="1" applyProtection="1">
      <alignment horizontal="left" wrapText="1"/>
      <protection locked="0"/>
    </xf>
    <xf numFmtId="0" fontId="6" fillId="0" borderId="1" xfId="0" applyFont="1" applyBorder="1" applyAlignment="1" applyProtection="1">
      <alignment horizontal="left" vertical="center" wrapText="1"/>
      <protection locked="0"/>
    </xf>
    <xf numFmtId="0" fontId="6" fillId="0" borderId="29"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1" fontId="0" fillId="0" borderId="1" xfId="0" applyNumberFormat="1" applyBorder="1" applyAlignment="1" applyProtection="1">
      <alignment horizontal="center" vertical="center" wrapText="1"/>
      <protection locked="0"/>
    </xf>
    <xf numFmtId="0" fontId="6" fillId="0" borderId="1" xfId="0" applyFont="1" applyBorder="1" applyAlignment="1">
      <alignment horizontal="left" vertical="top" wrapText="1"/>
    </xf>
    <xf numFmtId="0" fontId="6" fillId="0" borderId="1" xfId="0" applyFont="1" applyBorder="1" applyAlignment="1">
      <alignment vertical="top" wrapText="1"/>
    </xf>
    <xf numFmtId="9" fontId="1" fillId="0" borderId="31" xfId="0" applyNumberFormat="1" applyFont="1" applyFill="1" applyBorder="1" applyAlignment="1" applyProtection="1">
      <alignment horizontal="center" vertical="center" wrapText="1"/>
    </xf>
    <xf numFmtId="1" fontId="1" fillId="0"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9" fontId="1" fillId="0" borderId="1" xfId="0" applyNumberFormat="1" applyFont="1" applyFill="1" applyBorder="1" applyAlignment="1" applyProtection="1">
      <alignment horizontal="center" vertical="center" wrapText="1"/>
    </xf>
    <xf numFmtId="9" fontId="1" fillId="0" borderId="1" xfId="3"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9" fontId="2" fillId="2" borderId="1" xfId="3" applyFont="1" applyFill="1" applyBorder="1" applyAlignment="1" applyProtection="1">
      <alignment horizontal="center" vertical="center" wrapText="1"/>
    </xf>
    <xf numFmtId="9" fontId="1" fillId="0" borderId="31" xfId="3" applyFont="1" applyFill="1" applyBorder="1" applyAlignment="1" applyProtection="1">
      <alignment horizontal="center" vertical="center" wrapText="1"/>
    </xf>
    <xf numFmtId="0" fontId="1" fillId="0" borderId="1" xfId="0" applyNumberFormat="1"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1" fontId="1"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wrapText="1"/>
      <protection locked="0"/>
    </xf>
    <xf numFmtId="9" fontId="1" fillId="2" borderId="1" xfId="3" applyFont="1" applyFill="1" applyBorder="1" applyAlignment="1" applyProtection="1">
      <alignment horizontal="center" vertical="center" wrapText="1"/>
    </xf>
    <xf numFmtId="9" fontId="1"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1" fillId="8" borderId="31" xfId="0" applyFont="1" applyFill="1" applyBorder="1" applyAlignment="1">
      <alignment horizontal="center" vertical="center" wrapText="1"/>
    </xf>
    <xf numFmtId="0" fontId="15" fillId="2"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0" borderId="7" xfId="0" applyFont="1" applyFill="1" applyBorder="1" applyAlignment="1">
      <alignment vertical="center" wrapText="1"/>
    </xf>
    <xf numFmtId="0" fontId="1" fillId="2" borderId="1" xfId="0" applyFont="1" applyFill="1" applyBorder="1" applyAlignment="1">
      <alignment horizontal="left" vertical="top" wrapText="1"/>
    </xf>
    <xf numFmtId="0" fontId="1" fillId="2" borderId="1" xfId="4" applyFont="1" applyFill="1" applyBorder="1" applyAlignment="1">
      <alignment horizontal="justify" vertical="center" wrapText="1"/>
    </xf>
    <xf numFmtId="0" fontId="1" fillId="2" borderId="1" xfId="4"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 xfId="0" applyFont="1" applyFill="1" applyBorder="1" applyAlignment="1">
      <alignment horizontal="justify" vertical="center" wrapText="1" readingOrder="1"/>
    </xf>
    <xf numFmtId="0" fontId="1" fillId="2" borderId="1" xfId="0" applyFont="1" applyFill="1" applyBorder="1" applyAlignment="1">
      <alignment horizontal="left" vertical="center" wrapText="1" readingOrder="1"/>
    </xf>
    <xf numFmtId="0" fontId="1" fillId="2" borderId="1" xfId="4"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 fillId="3" borderId="8" xfId="0" applyFont="1" applyFill="1" applyBorder="1" applyAlignment="1">
      <alignment horizontal="center" vertical="center" wrapText="1"/>
    </xf>
    <xf numFmtId="9" fontId="1" fillId="3" borderId="1" xfId="3" applyFont="1" applyFill="1" applyBorder="1" applyAlignment="1">
      <alignment horizontal="center" vertical="center" wrapText="1"/>
    </xf>
    <xf numFmtId="0" fontId="1" fillId="6" borderId="1" xfId="0" applyFont="1" applyFill="1" applyBorder="1" applyAlignment="1">
      <alignment horizontal="center" vertical="center" wrapText="1"/>
    </xf>
    <xf numFmtId="9" fontId="1" fillId="6" borderId="1" xfId="3" applyFont="1" applyFill="1" applyBorder="1" applyAlignment="1">
      <alignment horizontal="center" vertical="center" wrapText="1"/>
    </xf>
    <xf numFmtId="9" fontId="1" fillId="8" borderId="1" xfId="3" applyFont="1" applyFill="1" applyBorder="1" applyAlignment="1">
      <alignment horizontal="center" vertical="center" wrapText="1"/>
    </xf>
    <xf numFmtId="0" fontId="1" fillId="8" borderId="1" xfId="0" applyFont="1" applyFill="1" applyBorder="1" applyAlignment="1">
      <alignment horizontal="center" vertical="top" wrapText="1"/>
    </xf>
    <xf numFmtId="0" fontId="1" fillId="13" borderId="1" xfId="0" applyFont="1" applyFill="1" applyBorder="1" applyAlignment="1">
      <alignment horizontal="center" vertical="center" wrapText="1"/>
    </xf>
    <xf numFmtId="9" fontId="1" fillId="13" borderId="1" xfId="3" applyFont="1" applyFill="1" applyBorder="1" applyAlignment="1">
      <alignment horizontal="center" vertical="center" wrapText="1"/>
    </xf>
    <xf numFmtId="0" fontId="1" fillId="13" borderId="1" xfId="0" applyFont="1" applyFill="1" applyBorder="1" applyAlignment="1">
      <alignment horizontal="center" vertical="top" wrapText="1"/>
    </xf>
    <xf numFmtId="0" fontId="43" fillId="0" borderId="1" xfId="0" applyFont="1" applyFill="1" applyBorder="1" applyAlignment="1">
      <alignment horizontal="center" vertical="center" wrapText="1"/>
    </xf>
    <xf numFmtId="0" fontId="0" fillId="13" borderId="0" xfId="0" applyFill="1" applyAlignment="1">
      <alignment horizontal="justify" vertical="center"/>
    </xf>
    <xf numFmtId="0" fontId="44" fillId="0" borderId="1" xfId="0" applyFont="1" applyFill="1" applyBorder="1" applyAlignment="1">
      <alignment horizontal="center" vertical="center" wrapText="1"/>
    </xf>
    <xf numFmtId="9" fontId="1" fillId="6" borderId="1" xfId="3"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protection locked="0"/>
    </xf>
    <xf numFmtId="1" fontId="1" fillId="8" borderId="1" xfId="0" applyNumberFormat="1" applyFont="1" applyFill="1" applyBorder="1" applyAlignment="1">
      <alignment horizontal="center" vertical="center" wrapText="1"/>
    </xf>
    <xf numFmtId="9" fontId="1" fillId="8" borderId="1" xfId="0" applyNumberFormat="1" applyFont="1" applyFill="1" applyBorder="1" applyAlignment="1" applyProtection="1">
      <alignment horizontal="center" vertical="center" wrapText="1"/>
    </xf>
    <xf numFmtId="0" fontId="1" fillId="8" borderId="1" xfId="0" applyNumberFormat="1" applyFont="1" applyFill="1" applyBorder="1" applyAlignment="1">
      <alignment vertical="center" wrapText="1"/>
    </xf>
    <xf numFmtId="9" fontId="1" fillId="8" borderId="1" xfId="3" applyFont="1" applyFill="1" applyBorder="1" applyAlignment="1" applyProtection="1">
      <alignment horizontal="center" vertical="center" wrapText="1"/>
    </xf>
    <xf numFmtId="0" fontId="6" fillId="13" borderId="1" xfId="0" applyFont="1" applyFill="1" applyBorder="1" applyAlignment="1" applyProtection="1">
      <alignment horizontal="center" vertical="center" wrapText="1"/>
      <protection locked="0"/>
    </xf>
    <xf numFmtId="49" fontId="6" fillId="13" borderId="1" xfId="0" applyNumberFormat="1" applyFont="1" applyFill="1" applyBorder="1" applyAlignment="1" applyProtection="1">
      <alignment horizontal="center" vertical="center" wrapText="1"/>
      <protection locked="0"/>
    </xf>
    <xf numFmtId="9" fontId="1" fillId="13" borderId="1" xfId="0" applyNumberFormat="1" applyFont="1" applyFill="1" applyBorder="1" applyAlignment="1" applyProtection="1">
      <alignment horizontal="center" vertical="center" wrapText="1"/>
    </xf>
    <xf numFmtId="9" fontId="1" fillId="13" borderId="1" xfId="3" applyFont="1" applyFill="1" applyBorder="1" applyAlignment="1" applyProtection="1">
      <alignment horizontal="center" vertical="center" wrapText="1"/>
    </xf>
    <xf numFmtId="1" fontId="1" fillId="3" borderId="1" xfId="0" applyNumberFormat="1" applyFont="1" applyFill="1" applyBorder="1" applyAlignment="1">
      <alignment horizontal="center" vertical="center" wrapText="1"/>
    </xf>
    <xf numFmtId="0" fontId="3" fillId="3" borderId="1" xfId="0" applyFont="1" applyFill="1" applyBorder="1" applyAlignment="1" applyProtection="1">
      <alignment horizontal="center" vertical="center" wrapText="1"/>
    </xf>
    <xf numFmtId="9" fontId="1" fillId="3" borderId="1" xfId="0" applyNumberFormat="1" applyFont="1" applyFill="1" applyBorder="1" applyAlignment="1" applyProtection="1">
      <alignment horizontal="center" vertical="center" wrapText="1"/>
    </xf>
    <xf numFmtId="9" fontId="1" fillId="3" borderId="1" xfId="3" applyFont="1" applyFill="1" applyBorder="1" applyAlignment="1" applyProtection="1">
      <alignment horizontal="center" vertical="center" wrapText="1"/>
    </xf>
    <xf numFmtId="0" fontId="3" fillId="8" borderId="1" xfId="0" applyFont="1" applyFill="1" applyBorder="1" applyAlignment="1" applyProtection="1">
      <alignment horizontal="center" vertical="center" wrapText="1"/>
    </xf>
    <xf numFmtId="0" fontId="15" fillId="13" borderId="1" xfId="0" applyFont="1" applyFill="1" applyBorder="1" applyAlignment="1">
      <alignment horizontal="center" vertical="center"/>
    </xf>
    <xf numFmtId="0" fontId="3" fillId="13" borderId="1" xfId="0" applyFont="1" applyFill="1" applyBorder="1" applyAlignment="1" applyProtection="1">
      <alignment horizontal="center" vertical="center" wrapText="1"/>
    </xf>
    <xf numFmtId="0" fontId="1" fillId="13" borderId="1" xfId="0" applyNumberFormat="1" applyFont="1" applyFill="1" applyBorder="1" applyAlignment="1">
      <alignment vertical="center" wrapText="1"/>
    </xf>
    <xf numFmtId="0" fontId="1" fillId="13" borderId="1" xfId="0" applyFont="1" applyFill="1" applyBorder="1" applyAlignment="1" applyProtection="1">
      <alignment horizontal="center" vertical="center" wrapText="1"/>
      <protection locked="0"/>
    </xf>
    <xf numFmtId="0" fontId="1" fillId="8" borderId="9" xfId="1" applyFont="1" applyFill="1" applyBorder="1" applyAlignment="1">
      <alignment vertical="center" wrapText="1"/>
    </xf>
    <xf numFmtId="0" fontId="41" fillId="14" borderId="0" xfId="0" applyFont="1" applyFill="1" applyAlignment="1">
      <alignment horizontal="justify" vertical="center" wrapText="1"/>
    </xf>
    <xf numFmtId="0" fontId="3" fillId="14" borderId="5" xfId="0" applyFont="1" applyFill="1" applyBorder="1" applyAlignment="1">
      <alignment horizontal="justify" vertical="center" wrapText="1"/>
    </xf>
    <xf numFmtId="0" fontId="41" fillId="14" borderId="5" xfId="0" applyFont="1" applyFill="1" applyBorder="1" applyAlignment="1">
      <alignment horizontal="justify" vertical="center" wrapText="1"/>
    </xf>
    <xf numFmtId="0" fontId="6" fillId="14" borderId="1" xfId="0" applyFont="1" applyFill="1" applyBorder="1" applyAlignment="1" applyProtection="1">
      <alignment horizontal="center" vertical="center" wrapText="1"/>
      <protection locked="0"/>
    </xf>
    <xf numFmtId="1" fontId="6" fillId="14" borderId="1" xfId="0" applyNumberFormat="1" applyFont="1" applyFill="1" applyBorder="1" applyAlignment="1" applyProtection="1">
      <alignment horizontal="center" vertical="center" wrapText="1"/>
      <protection locked="0"/>
    </xf>
    <xf numFmtId="0" fontId="6" fillId="14" borderId="1" xfId="0" applyFont="1" applyFill="1" applyBorder="1" applyAlignment="1" applyProtection="1">
      <alignment horizontal="justify" vertical="center" wrapText="1"/>
      <protection locked="0"/>
    </xf>
    <xf numFmtId="9" fontId="6" fillId="14" borderId="1" xfId="3"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protection locked="0"/>
    </xf>
    <xf numFmtId="1" fontId="1" fillId="14" borderId="1" xfId="0" applyNumberFormat="1" applyFont="1" applyFill="1" applyBorder="1" applyAlignment="1" applyProtection="1">
      <alignment horizontal="center" vertical="center" wrapText="1"/>
      <protection locked="0"/>
    </xf>
    <xf numFmtId="0" fontId="1" fillId="14" borderId="1" xfId="0" applyFont="1" applyFill="1" applyBorder="1" applyAlignment="1" applyProtection="1">
      <alignment horizontal="justify" vertical="center" wrapText="1"/>
      <protection locked="0"/>
    </xf>
    <xf numFmtId="9" fontId="1" fillId="14" borderId="1" xfId="3" applyFont="1" applyFill="1" applyBorder="1" applyAlignment="1" applyProtection="1">
      <alignment horizontal="center" vertical="center" wrapText="1"/>
    </xf>
    <xf numFmtId="0" fontId="2" fillId="14" borderId="1" xfId="0" applyFont="1" applyFill="1" applyBorder="1" applyAlignment="1" applyProtection="1">
      <alignment horizontal="center" vertical="center" wrapText="1"/>
      <protection locked="0"/>
    </xf>
    <xf numFmtId="1" fontId="1" fillId="14" borderId="8" xfId="0" applyNumberFormat="1" applyFont="1" applyFill="1" applyBorder="1" applyAlignment="1" applyProtection="1">
      <alignment horizontal="center" vertical="center" wrapText="1"/>
      <protection locked="0"/>
    </xf>
    <xf numFmtId="0" fontId="2" fillId="14" borderId="1" xfId="0" applyFont="1" applyFill="1" applyBorder="1" applyAlignment="1" applyProtection="1">
      <alignment horizontal="justify" vertical="center" wrapText="1"/>
      <protection locked="0"/>
    </xf>
    <xf numFmtId="9" fontId="2" fillId="14" borderId="1" xfId="3" applyFont="1" applyFill="1" applyBorder="1" applyAlignment="1" applyProtection="1">
      <alignment horizontal="center" vertical="center" wrapText="1"/>
    </xf>
    <xf numFmtId="0" fontId="41" fillId="14" borderId="1" xfId="0" applyFont="1" applyFill="1" applyBorder="1" applyAlignment="1">
      <alignment horizontal="center" vertical="center" wrapText="1"/>
    </xf>
    <xf numFmtId="0" fontId="3" fillId="15" borderId="1" xfId="0" applyFont="1" applyFill="1" applyBorder="1" applyAlignment="1">
      <alignment horizontal="justify" vertical="center" wrapText="1"/>
    </xf>
    <xf numFmtId="0" fontId="3" fillId="15" borderId="1" xfId="0" applyFont="1" applyFill="1" applyBorder="1" applyAlignment="1">
      <alignment horizontal="left" vertical="center" wrapText="1"/>
    </xf>
    <xf numFmtId="0" fontId="3" fillId="15" borderId="1" xfId="0" applyFont="1" applyFill="1" applyBorder="1" applyAlignment="1">
      <alignment horizontal="center" vertical="center" wrapText="1"/>
    </xf>
    <xf numFmtId="0" fontId="1" fillId="15" borderId="1" xfId="0" applyFont="1" applyFill="1" applyBorder="1" applyAlignment="1" applyProtection="1">
      <alignment horizontal="center" vertical="center" wrapText="1"/>
      <protection locked="0"/>
    </xf>
    <xf numFmtId="1" fontId="1" fillId="15" borderId="1" xfId="0" applyNumberFormat="1" applyFont="1" applyFill="1" applyBorder="1" applyAlignment="1" applyProtection="1">
      <alignment horizontal="center" vertical="center" wrapText="1"/>
      <protection locked="0"/>
    </xf>
    <xf numFmtId="0" fontId="1" fillId="15" borderId="1" xfId="0" applyFont="1" applyFill="1" applyBorder="1" applyAlignment="1" applyProtection="1">
      <alignment horizontal="justify" vertical="center" wrapText="1"/>
      <protection locked="0"/>
    </xf>
    <xf numFmtId="9" fontId="1" fillId="15" borderId="1" xfId="3" applyFont="1" applyFill="1" applyBorder="1" applyAlignment="1" applyProtection="1">
      <alignment horizontal="center" vertical="center" wrapText="1"/>
    </xf>
    <xf numFmtId="0" fontId="41" fillId="15" borderId="1" xfId="0" applyFont="1" applyFill="1" applyBorder="1" applyAlignment="1">
      <alignment horizontal="center" vertical="center" wrapText="1"/>
    </xf>
    <xf numFmtId="0" fontId="3" fillId="16" borderId="5" xfId="0" applyFont="1" applyFill="1" applyBorder="1" applyAlignment="1">
      <alignment horizontal="justify" vertical="center" wrapText="1"/>
    </xf>
    <xf numFmtId="0" fontId="3" fillId="16" borderId="1" xfId="2" applyFont="1" applyFill="1" applyBorder="1" applyAlignment="1">
      <alignment horizontal="center" vertical="center" wrapText="1"/>
    </xf>
    <xf numFmtId="0" fontId="3" fillId="16" borderId="1" xfId="0" applyFont="1" applyFill="1" applyBorder="1" applyAlignment="1">
      <alignment horizontal="left" vertical="center" wrapText="1"/>
    </xf>
    <xf numFmtId="0" fontId="3" fillId="16" borderId="13"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1" fillId="16" borderId="1" xfId="0" applyFont="1" applyFill="1" applyBorder="1" applyAlignment="1" applyProtection="1">
      <alignment horizontal="center" vertical="center" wrapText="1"/>
      <protection locked="0"/>
    </xf>
    <xf numFmtId="1" fontId="1" fillId="16" borderId="1" xfId="0" applyNumberFormat="1" applyFont="1" applyFill="1" applyBorder="1" applyAlignment="1" applyProtection="1">
      <alignment horizontal="center" vertical="center" wrapText="1"/>
      <protection locked="0"/>
    </xf>
    <xf numFmtId="0" fontId="6" fillId="16" borderId="1" xfId="0" applyFont="1" applyFill="1" applyBorder="1" applyAlignment="1" applyProtection="1">
      <alignment horizontal="justify" vertical="justify" wrapText="1"/>
      <protection locked="0"/>
    </xf>
    <xf numFmtId="9" fontId="1" fillId="16" borderId="1" xfId="3" applyFont="1" applyFill="1" applyBorder="1" applyAlignment="1" applyProtection="1">
      <alignment horizontal="center" vertical="center" wrapText="1"/>
    </xf>
    <xf numFmtId="0" fontId="3" fillId="17" borderId="1" xfId="0" applyFont="1" applyFill="1" applyBorder="1" applyAlignment="1">
      <alignment vertical="center" wrapText="1"/>
    </xf>
    <xf numFmtId="0" fontId="3" fillId="17" borderId="1" xfId="0" applyFont="1" applyFill="1" applyBorder="1" applyAlignment="1">
      <alignment horizontal="center" vertical="center" wrapText="1"/>
    </xf>
    <xf numFmtId="0" fontId="3" fillId="17" borderId="1" xfId="0" applyFont="1" applyFill="1" applyBorder="1" applyAlignment="1">
      <alignment horizontal="left" vertical="center" wrapText="1"/>
    </xf>
    <xf numFmtId="0" fontId="3" fillId="17" borderId="13" xfId="0" applyFont="1" applyFill="1" applyBorder="1" applyAlignment="1">
      <alignment horizontal="center" vertical="center" wrapText="1"/>
    </xf>
    <xf numFmtId="0" fontId="1" fillId="17" borderId="1" xfId="0" applyFont="1" applyFill="1" applyBorder="1" applyAlignment="1" applyProtection="1">
      <alignment horizontal="center" vertical="center" wrapText="1"/>
      <protection locked="0"/>
    </xf>
    <xf numFmtId="1" fontId="1" fillId="17" borderId="1" xfId="0" applyNumberFormat="1" applyFont="1" applyFill="1" applyBorder="1" applyAlignment="1" applyProtection="1">
      <alignment horizontal="center" vertical="center" wrapText="1"/>
      <protection locked="0"/>
    </xf>
    <xf numFmtId="1" fontId="1" fillId="17" borderId="8" xfId="0" applyNumberFormat="1" applyFont="1" applyFill="1" applyBorder="1" applyAlignment="1" applyProtection="1">
      <alignment horizontal="center" vertical="center" wrapText="1"/>
      <protection locked="0"/>
    </xf>
    <xf numFmtId="0" fontId="1" fillId="17" borderId="1" xfId="0" applyFont="1" applyFill="1" applyBorder="1" applyAlignment="1" applyProtection="1">
      <alignment horizontal="justify" vertical="center" wrapText="1"/>
      <protection locked="0"/>
    </xf>
    <xf numFmtId="9" fontId="1" fillId="17" borderId="1" xfId="3" applyFont="1" applyFill="1" applyBorder="1" applyAlignment="1" applyProtection="1">
      <alignment horizontal="center" vertical="center" wrapText="1"/>
    </xf>
    <xf numFmtId="0" fontId="3" fillId="18" borderId="1" xfId="0" applyFont="1" applyFill="1" applyBorder="1" applyAlignment="1">
      <alignment horizontal="center" vertical="center" wrapText="1"/>
    </xf>
    <xf numFmtId="0" fontId="1" fillId="18" borderId="1" xfId="0" applyFont="1" applyFill="1" applyBorder="1" applyAlignment="1" applyProtection="1">
      <alignment horizontal="center" vertical="center" wrapText="1"/>
      <protection locked="0"/>
    </xf>
    <xf numFmtId="1" fontId="2" fillId="18" borderId="1" xfId="0" applyNumberFormat="1" applyFont="1" applyFill="1" applyBorder="1" applyAlignment="1" applyProtection="1">
      <alignment horizontal="center" vertical="center" wrapText="1"/>
      <protection locked="0"/>
    </xf>
    <xf numFmtId="0" fontId="1" fillId="18" borderId="1" xfId="0" applyFont="1" applyFill="1" applyBorder="1" applyAlignment="1" applyProtection="1">
      <alignment horizontal="justify" vertical="center" wrapText="1"/>
      <protection locked="0"/>
    </xf>
    <xf numFmtId="9" fontId="2" fillId="18" borderId="1" xfId="3" applyFont="1" applyFill="1" applyBorder="1" applyAlignment="1" applyProtection="1">
      <alignment horizontal="center" vertical="center" wrapText="1"/>
    </xf>
    <xf numFmtId="1" fontId="2" fillId="18" borderId="8" xfId="0" applyNumberFormat="1" applyFont="1" applyFill="1" applyBorder="1" applyAlignment="1" applyProtection="1">
      <alignment horizontal="center" vertical="center" wrapText="1"/>
      <protection locked="0"/>
    </xf>
    <xf numFmtId="0" fontId="0" fillId="0" borderId="1" xfId="0" applyBorder="1" applyAlignment="1">
      <alignment horizontal="left" vertical="center" wrapText="1"/>
    </xf>
    <xf numFmtId="0" fontId="0" fillId="2" borderId="5" xfId="0" applyFill="1" applyBorder="1" applyAlignment="1" applyProtection="1">
      <alignment wrapText="1"/>
      <protection locked="0"/>
    </xf>
    <xf numFmtId="0" fontId="0" fillId="2" borderId="5" xfId="0" applyFill="1" applyBorder="1" applyAlignment="1" applyProtection="1">
      <alignment horizontal="center" wrapText="1"/>
      <protection locked="0"/>
    </xf>
    <xf numFmtId="0" fontId="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justify" vertical="center" wrapText="1"/>
    </xf>
    <xf numFmtId="0" fontId="6" fillId="2" borderId="5" xfId="0" applyFont="1" applyFill="1" applyBorder="1" applyAlignment="1">
      <alignment horizontal="center" wrapText="1"/>
    </xf>
    <xf numFmtId="0" fontId="0" fillId="0" borderId="1" xfId="0"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6" fillId="0" borderId="1" xfId="0" applyFont="1" applyFill="1" applyBorder="1" applyAlignment="1">
      <alignment horizontal="center" vertical="center" wrapText="1"/>
    </xf>
    <xf numFmtId="0" fontId="1" fillId="19" borderId="1" xfId="0" applyFont="1" applyFill="1" applyBorder="1" applyAlignment="1">
      <alignment horizontal="left" vertical="top" wrapText="1"/>
    </xf>
    <xf numFmtId="0" fontId="1" fillId="19" borderId="1" xfId="0" applyFont="1" applyFill="1" applyBorder="1" applyAlignment="1">
      <alignment horizontal="left" vertical="center" wrapText="1"/>
    </xf>
    <xf numFmtId="0" fontId="1" fillId="19" borderId="13" xfId="0" applyFont="1" applyFill="1" applyBorder="1" applyAlignment="1">
      <alignment horizontal="center" vertical="center"/>
    </xf>
    <xf numFmtId="0" fontId="14" fillId="2" borderId="1" xfId="0" applyFont="1" applyFill="1" applyBorder="1" applyAlignment="1">
      <alignment horizontal="center" vertical="center" wrapText="1"/>
    </xf>
    <xf numFmtId="0" fontId="3" fillId="2" borderId="1" xfId="2" applyFont="1" applyFill="1" applyBorder="1" applyAlignment="1">
      <alignment horizontal="center" vertical="center" wrapText="1"/>
    </xf>
    <xf numFmtId="3" fontId="1" fillId="2" borderId="1" xfId="2" applyNumberFormat="1"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 fontId="6"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14"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31" xfId="0" applyFont="1" applyFill="1" applyBorder="1" applyAlignment="1">
      <alignment horizontal="justify" vertical="center" wrapText="1"/>
    </xf>
    <xf numFmtId="9" fontId="2" fillId="2" borderId="31" xfId="3"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3" fontId="0" fillId="0" borderId="1" xfId="0" applyNumberFormat="1" applyBorder="1" applyAlignment="1">
      <alignment horizontal="center" vertical="center" wrapText="1"/>
    </xf>
    <xf numFmtId="1" fontId="0" fillId="0" borderId="31" xfId="0" applyNumberFormat="1" applyBorder="1" applyAlignment="1">
      <alignment horizontal="center" vertical="center" wrapText="1"/>
    </xf>
    <xf numFmtId="9" fontId="2" fillId="0" borderId="34" xfId="3" applyFont="1" applyFill="1" applyBorder="1" applyAlignment="1" applyProtection="1">
      <alignment horizontal="center" vertical="center" wrapText="1"/>
    </xf>
    <xf numFmtId="0" fontId="1" fillId="19" borderId="31" xfId="0" applyFont="1" applyFill="1" applyBorder="1" applyAlignment="1">
      <alignment horizontal="left" vertical="center" wrapText="1"/>
    </xf>
    <xf numFmtId="1" fontId="1" fillId="18" borderId="1" xfId="0" applyNumberFormat="1" applyFont="1" applyFill="1" applyBorder="1" applyAlignment="1" applyProtection="1">
      <alignment horizontal="center" vertical="center" wrapText="1"/>
      <protection locked="0"/>
    </xf>
    <xf numFmtId="9" fontId="1" fillId="18" borderId="1" xfId="3" applyFont="1" applyFill="1" applyBorder="1" applyAlignment="1" applyProtection="1">
      <alignment horizontal="center" vertical="center" wrapText="1"/>
    </xf>
    <xf numFmtId="0" fontId="0" fillId="4" borderId="1" xfId="0" applyFill="1" applyBorder="1" applyAlignment="1" applyProtection="1">
      <alignment horizontal="center" vertical="center" wrapText="1"/>
      <protection locked="0"/>
    </xf>
    <xf numFmtId="49" fontId="0" fillId="4" borderId="1" xfId="0" applyNumberForma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9" fontId="7" fillId="0" borderId="1" xfId="0" applyNumberFormat="1" applyFont="1" applyBorder="1" applyAlignment="1" applyProtection="1">
      <alignment vertical="center" wrapText="1"/>
      <protection locked="0"/>
    </xf>
    <xf numFmtId="0" fontId="0" fillId="4" borderId="1" xfId="0" applyFill="1" applyBorder="1" applyAlignment="1" applyProtection="1">
      <alignment wrapText="1"/>
      <protection locked="0"/>
    </xf>
    <xf numFmtId="49" fontId="0" fillId="4" borderId="1" xfId="0" applyNumberFormat="1" applyFill="1" applyBorder="1" applyAlignment="1" applyProtection="1">
      <alignment wrapText="1"/>
      <protection locked="0"/>
    </xf>
    <xf numFmtId="0" fontId="7" fillId="4" borderId="1" xfId="0" applyFont="1" applyFill="1" applyBorder="1" applyAlignment="1" applyProtection="1">
      <alignment wrapText="1"/>
      <protection locked="0"/>
    </xf>
    <xf numFmtId="0" fontId="0" fillId="0" borderId="1" xfId="0" applyBorder="1" applyAlignment="1" applyProtection="1">
      <alignment wrapText="1"/>
      <protection locked="0"/>
    </xf>
    <xf numFmtId="0" fontId="7" fillId="0" borderId="1" xfId="0" applyFont="1" applyBorder="1" applyAlignment="1" applyProtection="1">
      <alignment wrapText="1"/>
      <protection locked="0"/>
    </xf>
    <xf numFmtId="0" fontId="17" fillId="6" borderId="1" xfId="0" applyFont="1" applyFill="1" applyBorder="1" applyAlignment="1">
      <alignment horizontal="center" vertical="center" wrapText="1"/>
    </xf>
    <xf numFmtId="0" fontId="1" fillId="2" borderId="31" xfId="0" applyNumberFormat="1" applyFont="1" applyFill="1" applyBorder="1" applyAlignment="1">
      <alignment vertical="center" wrapText="1"/>
    </xf>
    <xf numFmtId="9" fontId="1" fillId="2" borderId="31" xfId="3" applyFont="1" applyFill="1" applyBorder="1" applyAlignment="1" applyProtection="1">
      <alignment horizontal="center" vertical="center" wrapText="1"/>
    </xf>
    <xf numFmtId="1" fontId="1" fillId="2" borderId="8" xfId="0" applyNumberFormat="1" applyFont="1" applyFill="1" applyBorder="1" applyAlignment="1">
      <alignment horizontal="center" vertical="center" wrapText="1"/>
    </xf>
    <xf numFmtId="0" fontId="1" fillId="0" borderId="31" xfId="0"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protection locked="0"/>
    </xf>
    <xf numFmtId="49" fontId="1" fillId="0" borderId="3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wrapText="1"/>
      <protection locked="0"/>
    </xf>
    <xf numFmtId="1" fontId="0" fillId="0" borderId="31" xfId="0" applyNumberFormat="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1" fillId="19" borderId="13"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1" xfId="0" applyBorder="1" applyAlignment="1">
      <alignment horizontal="center" vertical="center" wrapText="1"/>
    </xf>
    <xf numFmtId="9" fontId="1" fillId="3" borderId="1" xfId="0" applyNumberFormat="1" applyFont="1" applyFill="1" applyBorder="1" applyAlignment="1">
      <alignment horizontal="center" vertical="center" wrapText="1"/>
    </xf>
    <xf numFmtId="0" fontId="1" fillId="3" borderId="1" xfId="0" applyFont="1" applyFill="1" applyBorder="1" applyAlignment="1">
      <alignment vertical="center" wrapText="1"/>
    </xf>
    <xf numFmtId="0" fontId="3" fillId="6" borderId="1" xfId="0" applyFont="1" applyFill="1" applyBorder="1" applyAlignment="1">
      <alignment horizontal="center" vertical="center" wrapText="1"/>
    </xf>
    <xf numFmtId="9" fontId="1" fillId="6" borderId="1" xfId="0" applyNumberFormat="1" applyFont="1" applyFill="1" applyBorder="1" applyAlignment="1">
      <alignment horizontal="center" vertical="center" wrapText="1"/>
    </xf>
    <xf numFmtId="0" fontId="1" fillId="6" borderId="1" xfId="0" applyFont="1" applyFill="1" applyBorder="1" applyAlignment="1">
      <alignment vertical="center" wrapText="1"/>
    </xf>
    <xf numFmtId="0" fontId="6" fillId="4" borderId="1" xfId="0" applyFont="1" applyFill="1" applyBorder="1" applyAlignment="1" applyProtection="1">
      <alignment horizontal="center" vertical="center" wrapText="1"/>
      <protection locked="0"/>
    </xf>
    <xf numFmtId="0" fontId="3" fillId="4" borderId="1" xfId="0" applyFont="1" applyFill="1" applyBorder="1" applyAlignment="1">
      <alignment horizontal="center" vertical="center" wrapText="1"/>
    </xf>
    <xf numFmtId="9" fontId="1" fillId="4" borderId="1" xfId="0" applyNumberFormat="1" applyFont="1" applyFill="1" applyBorder="1" applyAlignment="1">
      <alignment horizontal="center" vertical="center" wrapText="1"/>
    </xf>
    <xf numFmtId="0" fontId="1" fillId="4" borderId="1" xfId="0" applyFont="1" applyFill="1" applyBorder="1" applyAlignment="1">
      <alignment vertical="center" wrapText="1"/>
    </xf>
    <xf numFmtId="9" fontId="1" fillId="4" borderId="1" xfId="3" applyFont="1" applyFill="1" applyBorder="1" applyAlignment="1" applyProtection="1">
      <alignment horizontal="center" vertical="center" wrapText="1"/>
    </xf>
    <xf numFmtId="9" fontId="1" fillId="2" borderId="1" xfId="0" applyNumberFormat="1" applyFont="1" applyFill="1" applyBorder="1" applyAlignment="1">
      <alignment horizontal="center" vertical="center" wrapText="1"/>
    </xf>
    <xf numFmtId="0" fontId="17" fillId="3" borderId="1" xfId="0" applyFont="1" applyFill="1" applyBorder="1" applyAlignment="1">
      <alignment vertical="center" wrapText="1"/>
    </xf>
    <xf numFmtId="0" fontId="3" fillId="3" borderId="1" xfId="0" applyFont="1" applyFill="1" applyBorder="1" applyAlignment="1">
      <alignment vertical="center" wrapText="1"/>
    </xf>
    <xf numFmtId="0" fontId="53" fillId="6" borderId="1" xfId="0" applyFont="1" applyFill="1" applyBorder="1" applyAlignment="1">
      <alignment vertical="center" wrapText="1"/>
    </xf>
    <xf numFmtId="0" fontId="1"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1" fillId="4" borderId="1" xfId="0" applyFont="1" applyFill="1" applyBorder="1" applyAlignment="1" applyProtection="1">
      <alignment horizontal="center" vertical="center" wrapText="1"/>
      <protection locked="0"/>
    </xf>
    <xf numFmtId="3" fontId="1" fillId="3" borderId="1" xfId="2" applyNumberFormat="1" applyFont="1" applyFill="1" applyBorder="1" applyAlignment="1">
      <alignment horizontal="center" vertical="center" wrapText="1"/>
    </xf>
    <xf numFmtId="3" fontId="3" fillId="6" borderId="1" xfId="2" applyNumberFormat="1" applyFont="1" applyFill="1" applyBorder="1" applyAlignment="1">
      <alignment horizontal="center" vertical="center" wrapText="1"/>
    </xf>
    <xf numFmtId="3" fontId="3" fillId="2" borderId="1" xfId="2" applyNumberFormat="1" applyFont="1" applyFill="1" applyBorder="1" applyAlignment="1">
      <alignment horizontal="center" vertical="center" wrapText="1"/>
    </xf>
    <xf numFmtId="9" fontId="1" fillId="4" borderId="1" xfId="3" applyFont="1" applyFill="1" applyBorder="1" applyAlignment="1">
      <alignment horizontal="center" vertical="center" wrapText="1"/>
    </xf>
    <xf numFmtId="0" fontId="41" fillId="20" borderId="1" xfId="0" applyFont="1" applyFill="1" applyBorder="1" applyAlignment="1">
      <alignment horizontal="center" vertical="center" wrapText="1"/>
    </xf>
    <xf numFmtId="0" fontId="41" fillId="20" borderId="1" xfId="0" applyFont="1" applyFill="1" applyBorder="1" applyAlignment="1">
      <alignment horizontal="left" vertical="center" wrapText="1"/>
    </xf>
    <xf numFmtId="9" fontId="6" fillId="20" borderId="1" xfId="3" applyFont="1" applyFill="1" applyBorder="1" applyAlignment="1">
      <alignment horizontal="center" vertical="center" wrapText="1"/>
    </xf>
    <xf numFmtId="0" fontId="0" fillId="20" borderId="1" xfId="0" applyFill="1" applyBorder="1" applyAlignment="1">
      <alignment horizontal="center" vertical="center"/>
    </xf>
    <xf numFmtId="0" fontId="0" fillId="20" borderId="1" xfId="0" applyFill="1" applyBorder="1" applyAlignment="1">
      <alignment wrapText="1"/>
    </xf>
    <xf numFmtId="0" fontId="0" fillId="20" borderId="1" xfId="0" applyFill="1" applyBorder="1"/>
    <xf numFmtId="0" fontId="3" fillId="2" borderId="1" xfId="0" applyFont="1" applyFill="1" applyBorder="1" applyAlignment="1">
      <alignment horizontal="justify" vertical="center" wrapText="1"/>
    </xf>
    <xf numFmtId="0" fontId="43" fillId="2" borderId="1" xfId="0" applyFont="1" applyFill="1" applyBorder="1" applyAlignment="1">
      <alignment horizontal="center" vertical="center" wrapText="1"/>
    </xf>
    <xf numFmtId="0" fontId="42" fillId="2" borderId="1" xfId="0" applyFont="1" applyFill="1" applyBorder="1" applyAlignment="1">
      <alignment horizontal="center" vertical="center" wrapText="1"/>
    </xf>
    <xf numFmtId="0" fontId="41" fillId="2" borderId="1" xfId="0" applyFont="1" applyFill="1" applyBorder="1" applyAlignment="1">
      <alignment horizontal="center" vertical="center" wrapText="1"/>
    </xf>
    <xf numFmtId="0" fontId="42" fillId="2" borderId="1" xfId="0" applyFont="1" applyFill="1" applyBorder="1" applyAlignment="1">
      <alignment horizontal="center" vertical="center"/>
    </xf>
    <xf numFmtId="0" fontId="0" fillId="2" borderId="1" xfId="0" applyFill="1" applyBorder="1" applyAlignment="1">
      <alignment horizontal="center" vertical="center"/>
    </xf>
    <xf numFmtId="9" fontId="6" fillId="14" borderId="1" xfId="0" applyNumberFormat="1" applyFont="1" applyFill="1" applyBorder="1" applyAlignment="1">
      <alignment horizontal="center" vertical="center" wrapText="1"/>
    </xf>
    <xf numFmtId="9" fontId="1" fillId="14" borderId="1" xfId="0" applyNumberFormat="1" applyFont="1" applyFill="1" applyBorder="1" applyAlignment="1">
      <alignment horizontal="center" vertical="center" wrapText="1"/>
    </xf>
    <xf numFmtId="1" fontId="1" fillId="0" borderId="1" xfId="0" applyNumberFormat="1" applyFont="1" applyBorder="1" applyAlignment="1" applyProtection="1">
      <alignment horizontal="center" vertical="center" wrapText="1"/>
      <protection locked="0"/>
    </xf>
    <xf numFmtId="9" fontId="1" fillId="15" borderId="1" xfId="0" applyNumberFormat="1" applyFont="1" applyFill="1" applyBorder="1" applyAlignment="1">
      <alignment horizontal="center" vertical="center" wrapText="1"/>
    </xf>
    <xf numFmtId="9" fontId="1" fillId="16" borderId="1" xfId="0" applyNumberFormat="1" applyFont="1" applyFill="1" applyBorder="1" applyAlignment="1">
      <alignment horizontal="center" vertical="center" wrapText="1"/>
    </xf>
    <xf numFmtId="9" fontId="1" fillId="17" borderId="1" xfId="0" applyNumberFormat="1" applyFont="1" applyFill="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9" fontId="2" fillId="18" borderId="1" xfId="0" applyNumberFormat="1" applyFont="1" applyFill="1" applyBorder="1" applyAlignment="1">
      <alignment horizontal="center" vertical="center" wrapText="1"/>
    </xf>
    <xf numFmtId="9" fontId="1" fillId="18" borderId="1" xfId="0" applyNumberFormat="1" applyFont="1" applyFill="1" applyBorder="1" applyAlignment="1">
      <alignment horizontal="center" vertical="center" wrapText="1"/>
    </xf>
    <xf numFmtId="0" fontId="7" fillId="4" borderId="1" xfId="0" applyFont="1" applyFill="1" applyBorder="1" applyAlignment="1" applyProtection="1">
      <alignment vertical="center" wrapText="1"/>
      <protection locked="0"/>
    </xf>
    <xf numFmtId="49" fontId="7" fillId="4" borderId="1" xfId="0" applyNumberFormat="1" applyFont="1" applyFill="1" applyBorder="1" applyAlignment="1" applyProtection="1">
      <alignment vertical="center" wrapText="1"/>
      <protection locked="0"/>
    </xf>
    <xf numFmtId="9" fontId="7" fillId="4" borderId="1" xfId="0" applyNumberFormat="1" applyFont="1" applyFill="1" applyBorder="1" applyAlignment="1" applyProtection="1">
      <alignment vertical="center" wrapText="1"/>
      <protection locked="0"/>
    </xf>
    <xf numFmtId="49" fontId="0" fillId="0" borderId="1" xfId="0" applyNumberFormat="1" applyBorder="1" applyAlignment="1" applyProtection="1">
      <alignment vertical="center" wrapText="1"/>
      <protection locked="0"/>
    </xf>
    <xf numFmtId="0" fontId="0" fillId="0" borderId="1" xfId="0" applyBorder="1" applyAlignment="1" applyProtection="1">
      <alignment vertical="center" wrapText="1"/>
      <protection locked="0"/>
    </xf>
    <xf numFmtId="49" fontId="0" fillId="0" borderId="1" xfId="0" applyNumberFormat="1" applyBorder="1" applyAlignment="1" applyProtection="1">
      <alignment wrapText="1"/>
      <protection locked="0"/>
    </xf>
    <xf numFmtId="9" fontId="7" fillId="4" borderId="1" xfId="0" applyNumberFormat="1" applyFont="1" applyFill="1" applyBorder="1" applyAlignment="1" applyProtection="1">
      <alignment wrapText="1"/>
      <protection locked="0"/>
    </xf>
    <xf numFmtId="0" fontId="0" fillId="4" borderId="1" xfId="0" applyFill="1" applyBorder="1" applyAlignment="1" applyProtection="1">
      <alignment vertical="center" wrapText="1"/>
      <protection locked="0"/>
    </xf>
    <xf numFmtId="9" fontId="7" fillId="4" borderId="1" xfId="0" applyNumberFormat="1" applyFont="1" applyFill="1" applyBorder="1" applyAlignment="1" applyProtection="1">
      <alignment horizontal="center" vertical="center" wrapText="1"/>
      <protection locked="0"/>
    </xf>
    <xf numFmtId="49" fontId="0" fillId="4" borderId="1" xfId="0" applyNumberFormat="1" applyFill="1" applyBorder="1" applyAlignment="1" applyProtection="1">
      <alignment vertical="center" wrapText="1"/>
      <protection locked="0"/>
    </xf>
    <xf numFmtId="0" fontId="40" fillId="0" borderId="0" xfId="0" applyFont="1" applyAlignment="1">
      <alignment horizontal="center" vertical="center"/>
    </xf>
    <xf numFmtId="9" fontId="2" fillId="2" borderId="31"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1" fillId="2" borderId="1" xfId="2" applyFont="1" applyFill="1" applyBorder="1" applyAlignment="1">
      <alignment horizontal="center" vertical="center" wrapText="1"/>
    </xf>
    <xf numFmtId="0" fontId="1" fillId="2" borderId="1" xfId="2" applyFont="1" applyFill="1" applyBorder="1" applyAlignment="1">
      <alignment vertical="center" wrapText="1"/>
    </xf>
    <xf numFmtId="10" fontId="1"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vertical="center" wrapText="1"/>
    </xf>
    <xf numFmtId="0" fontId="16" fillId="2" borderId="1" xfId="0" applyFont="1" applyFill="1" applyBorder="1" applyAlignment="1">
      <alignment horizontal="center" vertical="center" wrapText="1"/>
    </xf>
    <xf numFmtId="0" fontId="6" fillId="2" borderId="1" xfId="0" applyFont="1" applyFill="1" applyBorder="1" applyAlignment="1">
      <alignment wrapText="1"/>
    </xf>
    <xf numFmtId="0" fontId="1" fillId="19"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pplyProtection="1">
      <alignment horizontal="center" vertical="center" wrapText="1"/>
      <protection locked="0"/>
    </xf>
    <xf numFmtId="0" fontId="12" fillId="3" borderId="1" xfId="0" applyFont="1" applyFill="1" applyBorder="1" applyAlignment="1">
      <alignment horizontal="center" vertical="center" wrapText="1"/>
    </xf>
    <xf numFmtId="0" fontId="6" fillId="2" borderId="0" xfId="0" applyFont="1" applyFill="1" applyAlignment="1" applyProtection="1">
      <alignment horizontal="center" vertical="center" wrapText="1"/>
      <protection locked="0"/>
    </xf>
    <xf numFmtId="49" fontId="6" fillId="0" borderId="1" xfId="0" applyNumberFormat="1" applyFont="1" applyBorder="1" applyAlignment="1">
      <alignment horizontal="center" vertical="center" wrapText="1"/>
    </xf>
    <xf numFmtId="49" fontId="1" fillId="2" borderId="1" xfId="0" applyNumberFormat="1" applyFont="1" applyFill="1" applyBorder="1" applyAlignment="1" applyProtection="1">
      <alignment horizontal="center" vertical="center" wrapText="1"/>
      <protection locked="0"/>
    </xf>
    <xf numFmtId="9" fontId="2" fillId="0" borderId="1" xfId="0" applyNumberFormat="1" applyFont="1" applyBorder="1" applyAlignment="1">
      <alignment horizontal="center" vertical="center" wrapText="1"/>
    </xf>
    <xf numFmtId="0" fontId="24" fillId="3"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8" borderId="1" xfId="0" applyFont="1" applyFill="1" applyBorder="1" applyAlignment="1">
      <alignment horizontal="center" vertical="center" wrapText="1"/>
    </xf>
    <xf numFmtId="0" fontId="6" fillId="0" borderId="1" xfId="0" applyFont="1" applyBorder="1" applyAlignment="1">
      <alignment vertical="center" wrapText="1"/>
    </xf>
    <xf numFmtId="9" fontId="2" fillId="0" borderId="1" xfId="3" applyFont="1" applyFill="1" applyBorder="1" applyAlignment="1" applyProtection="1">
      <alignment horizontal="center" vertical="center" wrapText="1"/>
    </xf>
    <xf numFmtId="0" fontId="6" fillId="0" borderId="1" xfId="0" applyFont="1" applyBorder="1" applyAlignment="1">
      <alignment horizontal="left" vertical="center" wrapText="1" indent="3"/>
    </xf>
    <xf numFmtId="0" fontId="6" fillId="0" borderId="1" xfId="0" applyFont="1" applyBorder="1" applyAlignment="1">
      <alignment horizontal="left" vertical="center" wrapText="1" indent="2"/>
    </xf>
    <xf numFmtId="0" fontId="6" fillId="0" borderId="1" xfId="0" applyFont="1" applyBorder="1" applyAlignment="1">
      <alignment horizontal="center" vertical="center" wrapText="1"/>
    </xf>
    <xf numFmtId="0" fontId="1" fillId="21" borderId="1" xfId="0" applyFont="1" applyFill="1" applyBorder="1" applyAlignment="1">
      <alignment horizontal="center" vertical="center" wrapText="1"/>
    </xf>
    <xf numFmtId="165" fontId="1" fillId="0" borderId="1" xfId="0" applyNumberFormat="1" applyFont="1" applyBorder="1" applyAlignment="1" applyProtection="1">
      <alignment horizontal="center" vertical="center" wrapText="1"/>
      <protection locked="0"/>
    </xf>
    <xf numFmtId="1" fontId="1" fillId="0" borderId="8" xfId="0" applyNumberFormat="1"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1" xfId="0" applyFont="1" applyBorder="1" applyAlignment="1">
      <alignment horizontal="left" vertical="center" wrapText="1"/>
    </xf>
    <xf numFmtId="165" fontId="1" fillId="0" borderId="8" xfId="0" applyNumberFormat="1" applyFont="1" applyBorder="1" applyAlignment="1" applyProtection="1">
      <alignment horizontal="center" vertical="center" wrapText="1"/>
      <protection locked="0"/>
    </xf>
    <xf numFmtId="0" fontId="1" fillId="0" borderId="1" xfId="0" applyFont="1" applyBorder="1" applyAlignment="1" applyProtection="1">
      <alignment wrapText="1"/>
      <protection locked="0"/>
    </xf>
    <xf numFmtId="49" fontId="1" fillId="0" borderId="1" xfId="0" applyNumberFormat="1" applyFont="1" applyBorder="1" applyAlignment="1" applyProtection="1">
      <alignment vertical="center" wrapText="1"/>
      <protection locked="0"/>
    </xf>
    <xf numFmtId="49" fontId="1" fillId="0" borderId="1" xfId="0" applyNumberFormat="1" applyFont="1" applyBorder="1" applyAlignment="1" applyProtection="1">
      <alignment wrapText="1"/>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horizontal="left" wrapText="1"/>
      <protection locked="0"/>
    </xf>
    <xf numFmtId="0" fontId="1" fillId="0" borderId="11" xfId="0" applyFont="1" applyBorder="1" applyAlignment="1">
      <alignment horizontal="center" vertical="center" wrapText="1"/>
    </xf>
    <xf numFmtId="9" fontId="1" fillId="0" borderId="11" xfId="3" applyFont="1" applyFill="1" applyBorder="1" applyAlignment="1" applyProtection="1">
      <alignment horizontal="center" vertical="center"/>
    </xf>
    <xf numFmtId="9" fontId="1" fillId="0" borderId="34" xfId="3" applyFont="1" applyFill="1" applyBorder="1" applyAlignment="1" applyProtection="1">
      <alignment horizontal="center" vertical="center"/>
    </xf>
    <xf numFmtId="0" fontId="1" fillId="0" borderId="41" xfId="0" applyFont="1" applyBorder="1" applyAlignment="1">
      <alignment horizontal="center" vertical="center" wrapText="1"/>
    </xf>
    <xf numFmtId="9" fontId="1" fillId="0" borderId="30" xfId="0" applyNumberFormat="1" applyFont="1" applyBorder="1" applyAlignment="1">
      <alignment horizontal="center" vertical="center" wrapText="1"/>
    </xf>
    <xf numFmtId="0" fontId="1" fillId="0" borderId="1" xfId="0" applyFont="1" applyBorder="1" applyAlignment="1">
      <alignment horizontal="justify" vertical="center" wrapText="1"/>
    </xf>
    <xf numFmtId="0" fontId="48"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0" fillId="0" borderId="14" xfId="0" applyBorder="1" applyAlignment="1" applyProtection="1">
      <alignment horizontal="center" vertical="center" wrapText="1"/>
      <protection locked="0"/>
    </xf>
    <xf numFmtId="0" fontId="3" fillId="0" borderId="32" xfId="0" applyFont="1" applyBorder="1" applyAlignment="1">
      <alignment horizontal="center" vertical="center" wrapText="1"/>
    </xf>
    <xf numFmtId="0" fontId="1" fillId="0" borderId="1" xfId="2" applyFont="1" applyBorder="1" applyAlignment="1">
      <alignment horizontal="center" vertical="center" wrapText="1"/>
    </xf>
    <xf numFmtId="0" fontId="3" fillId="0" borderId="1"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 xfId="0" applyFont="1" applyBorder="1" applyAlignment="1">
      <alignment horizontal="center" vertical="center" wrapText="1"/>
    </xf>
    <xf numFmtId="0" fontId="49" fillId="0" borderId="1" xfId="0" applyFont="1" applyBorder="1" applyAlignment="1">
      <alignment horizontal="center" vertical="center" wrapText="1"/>
    </xf>
    <xf numFmtId="0" fontId="15" fillId="2" borderId="5" xfId="0" applyFont="1" applyFill="1" applyBorder="1" applyAlignment="1" applyProtection="1">
      <alignment vertical="center" wrapText="1"/>
      <protection locked="0"/>
    </xf>
    <xf numFmtId="0" fontId="15" fillId="2" borderId="5" xfId="0" applyFont="1" applyFill="1" applyBorder="1" applyAlignment="1" applyProtection="1">
      <alignment horizontal="center" wrapText="1"/>
      <protection locked="0"/>
    </xf>
    <xf numFmtId="0" fontId="1" fillId="0" borderId="1" xfId="0" applyFont="1" applyBorder="1" applyAlignment="1">
      <alignment vertical="center" wrapText="1"/>
    </xf>
    <xf numFmtId="0" fontId="15" fillId="0" borderId="30" xfId="0" applyFont="1" applyBorder="1" applyAlignment="1" applyProtection="1">
      <alignment wrapText="1"/>
      <protection locked="0"/>
    </xf>
    <xf numFmtId="0" fontId="1" fillId="0" borderId="1" xfId="0" applyFont="1" applyBorder="1" applyAlignment="1">
      <alignment horizontal="left" vertical="top" wrapText="1"/>
    </xf>
    <xf numFmtId="0" fontId="0" fillId="0" borderId="1" xfId="0" applyBorder="1" applyAlignment="1">
      <alignment horizontal="left" vertical="top" wrapText="1"/>
    </xf>
    <xf numFmtId="0" fontId="12" fillId="0" borderId="1" xfId="2" applyFont="1" applyBorder="1" applyAlignment="1">
      <alignment horizontal="center" vertical="center" wrapText="1"/>
    </xf>
    <xf numFmtId="0" fontId="0" fillId="0" borderId="12" xfId="0" applyBorder="1" applyAlignment="1">
      <alignment vertical="top" wrapText="1"/>
    </xf>
    <xf numFmtId="170" fontId="0" fillId="0" borderId="1" xfId="0" applyNumberFormat="1" applyBorder="1" applyAlignment="1">
      <alignment vertical="center"/>
    </xf>
    <xf numFmtId="3" fontId="0" fillId="0" borderId="1" xfId="0" applyNumberFormat="1" applyBorder="1" applyAlignment="1" applyProtection="1">
      <alignment horizontal="right" vertical="center" wrapText="1"/>
      <protection locked="0"/>
    </xf>
    <xf numFmtId="0" fontId="0" fillId="0" borderId="0" xfId="0" applyAlignment="1">
      <alignment vertical="top" wrapText="1"/>
    </xf>
    <xf numFmtId="0" fontId="1" fillId="0" borderId="31" xfId="0" applyFont="1" applyBorder="1" applyAlignment="1">
      <alignment horizontal="left" vertical="center" wrapText="1"/>
    </xf>
    <xf numFmtId="0" fontId="1" fillId="0" borderId="31" xfId="0" applyFont="1" applyBorder="1" applyAlignment="1">
      <alignment horizontal="left" vertical="top" wrapText="1"/>
    </xf>
    <xf numFmtId="0" fontId="1" fillId="0" borderId="31" xfId="2" applyFont="1" applyBorder="1" applyAlignment="1">
      <alignment horizontal="center" vertical="center" wrapText="1"/>
    </xf>
    <xf numFmtId="0" fontId="0" fillId="0" borderId="0" xfId="0" applyAlignment="1" applyProtection="1">
      <alignment vertical="top" wrapText="1"/>
      <protection locked="0"/>
    </xf>
    <xf numFmtId="0" fontId="1" fillId="0" borderId="1" xfId="2" applyFont="1" applyBorder="1" applyAlignment="1">
      <alignment horizontal="center" vertical="top" wrapText="1"/>
    </xf>
    <xf numFmtId="0" fontId="1" fillId="0" borderId="1" xfId="0" applyFont="1" applyBorder="1" applyAlignment="1">
      <alignment horizontal="center" vertical="top" wrapText="1"/>
    </xf>
    <xf numFmtId="0" fontId="6" fillId="0" borderId="1" xfId="0" applyFont="1" applyBorder="1" applyAlignment="1" applyProtection="1">
      <alignment horizontal="left" vertical="top" wrapText="1"/>
      <protection locked="0"/>
    </xf>
    <xf numFmtId="166" fontId="0" fillId="0" borderId="1" xfId="0" applyNumberFormat="1" applyBorder="1" applyAlignment="1">
      <alignment horizontal="center" vertical="center" wrapText="1"/>
    </xf>
    <xf numFmtId="166" fontId="0" fillId="0" borderId="1" xfId="0" applyNumberFormat="1" applyBorder="1" applyAlignment="1" applyProtection="1">
      <alignment horizontal="center" vertical="center" wrapText="1"/>
      <protection locked="0"/>
    </xf>
    <xf numFmtId="169" fontId="0" fillId="0" borderId="1" xfId="0" applyNumberFormat="1" applyBorder="1" applyAlignment="1">
      <alignment horizontal="center" vertical="center" wrapText="1"/>
    </xf>
    <xf numFmtId="169" fontId="0" fillId="0" borderId="1" xfId="0" applyNumberFormat="1" applyBorder="1" applyAlignment="1" applyProtection="1">
      <alignment horizontal="center" vertical="center" wrapText="1"/>
      <protection locked="0"/>
    </xf>
    <xf numFmtId="0" fontId="6" fillId="0" borderId="0" xfId="0" applyFont="1" applyAlignment="1">
      <alignment horizontal="justify" vertical="top"/>
    </xf>
    <xf numFmtId="0" fontId="0" fillId="0" borderId="1" xfId="0" applyBorder="1" applyAlignment="1">
      <alignment vertical="center" wrapText="1"/>
    </xf>
    <xf numFmtId="9" fontId="13" fillId="2" borderId="1" xfId="0" applyNumberFormat="1" applyFont="1" applyFill="1" applyBorder="1" applyAlignment="1">
      <alignment horizontal="center" vertical="center" wrapText="1"/>
    </xf>
    <xf numFmtId="0" fontId="6" fillId="0" borderId="1" xfId="0" applyFont="1" applyBorder="1" applyAlignment="1">
      <alignment horizontal="justify" vertical="top"/>
    </xf>
    <xf numFmtId="0" fontId="6" fillId="0" borderId="31" xfId="0" applyFont="1" applyBorder="1" applyAlignment="1">
      <alignment horizontal="justify" vertical="top"/>
    </xf>
    <xf numFmtId="0" fontId="54" fillId="0" borderId="1" xfId="0" applyFont="1" applyBorder="1" applyAlignment="1" applyProtection="1">
      <alignment horizontal="left" vertical="top" wrapText="1"/>
      <protection locked="0"/>
    </xf>
    <xf numFmtId="1" fontId="1" fillId="2" borderId="5" xfId="0" applyNumberFormat="1" applyFont="1" applyFill="1" applyBorder="1" applyAlignment="1">
      <alignment horizontal="center" vertical="center" wrapText="1"/>
    </xf>
    <xf numFmtId="1" fontId="1" fillId="2" borderId="31" xfId="0" applyNumberFormat="1" applyFont="1" applyFill="1" applyBorder="1" applyAlignment="1">
      <alignment horizontal="center" vertical="center" wrapText="1"/>
    </xf>
    <xf numFmtId="1" fontId="0" fillId="0" borderId="5" xfId="0" applyNumberFormat="1" applyBorder="1" applyAlignment="1" applyProtection="1">
      <alignment horizontal="center" vertical="center" wrapText="1"/>
      <protection locked="0"/>
    </xf>
    <xf numFmtId="1" fontId="0" fillId="0" borderId="31" xfId="0" applyNumberFormat="1" applyBorder="1" applyAlignment="1" applyProtection="1">
      <alignment horizontal="center" vertical="center" wrapText="1"/>
      <protection locked="0"/>
    </xf>
    <xf numFmtId="0" fontId="1" fillId="2" borderId="5" xfId="0" applyFont="1" applyFill="1" applyBorder="1" applyAlignment="1">
      <alignment horizontal="center" vertical="center" wrapText="1"/>
    </xf>
    <xf numFmtId="0" fontId="1" fillId="2" borderId="31" xfId="0" applyFont="1" applyFill="1" applyBorder="1" applyAlignment="1">
      <alignment horizontal="center" vertical="center" wrapText="1"/>
    </xf>
    <xf numFmtId="9" fontId="2" fillId="0" borderId="5" xfId="3" applyFont="1" applyFill="1" applyBorder="1" applyAlignment="1" applyProtection="1">
      <alignment horizontal="center" vertical="center" wrapText="1"/>
    </xf>
    <xf numFmtId="9" fontId="2" fillId="0" borderId="31" xfId="3" applyFont="1" applyFill="1" applyBorder="1" applyAlignment="1" applyProtection="1">
      <alignment horizontal="center" vertical="center" wrapText="1"/>
    </xf>
    <xf numFmtId="1" fontId="6" fillId="0" borderId="27" xfId="0" applyNumberFormat="1" applyFont="1" applyBorder="1" applyAlignment="1" applyProtection="1">
      <alignment horizontal="center" vertical="center" wrapText="1"/>
      <protection locked="0"/>
    </xf>
    <xf numFmtId="1" fontId="6" fillId="0" borderId="35" xfId="0" applyNumberFormat="1" applyFont="1" applyBorder="1" applyAlignment="1" applyProtection="1">
      <alignment horizontal="center" vertical="center" wrapText="1"/>
      <protection locked="0"/>
    </xf>
    <xf numFmtId="1" fontId="6" fillId="0" borderId="5" xfId="0" applyNumberFormat="1" applyFont="1" applyBorder="1" applyAlignment="1" applyProtection="1">
      <alignment horizontal="center" vertical="center" wrapText="1"/>
      <protection locked="0"/>
    </xf>
    <xf numFmtId="1" fontId="6" fillId="0" borderId="31" xfId="0" applyNumberFormat="1" applyFont="1" applyBorder="1" applyAlignment="1" applyProtection="1">
      <alignment horizontal="center" vertical="center" wrapText="1"/>
      <protection locked="0"/>
    </xf>
    <xf numFmtId="9" fontId="1" fillId="2" borderId="5" xfId="0" applyNumberFormat="1" applyFont="1" applyFill="1" applyBorder="1" applyAlignment="1">
      <alignment horizontal="center" vertical="center" wrapText="1"/>
    </xf>
    <xf numFmtId="9" fontId="1" fillId="2" borderId="31" xfId="0" applyNumberFormat="1" applyFont="1" applyFill="1" applyBorder="1" applyAlignment="1">
      <alignment horizontal="center" vertical="center" wrapText="1"/>
    </xf>
    <xf numFmtId="0" fontId="6" fillId="0" borderId="5"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9" fontId="1" fillId="0" borderId="23" xfId="3" applyFont="1" applyFill="1" applyBorder="1" applyAlignment="1" applyProtection="1">
      <alignment horizontal="center" vertical="center" wrapText="1"/>
    </xf>
    <xf numFmtId="9" fontId="1" fillId="0" borderId="34" xfId="3" applyFont="1" applyFill="1" applyBorder="1" applyAlignment="1" applyProtection="1">
      <alignment horizontal="center" vertical="center" wrapText="1"/>
    </xf>
    <xf numFmtId="0" fontId="1" fillId="2" borderId="6" xfId="0" applyFont="1" applyFill="1" applyBorder="1" applyAlignment="1">
      <alignment horizontal="center" vertical="center" wrapText="1"/>
    </xf>
    <xf numFmtId="9" fontId="2" fillId="0" borderId="6" xfId="3" applyFont="1" applyFill="1" applyBorder="1" applyAlignment="1" applyProtection="1">
      <alignment horizontal="center" vertical="center" wrapText="1"/>
    </xf>
    <xf numFmtId="1" fontId="1" fillId="2" borderId="6" xfId="0" applyNumberFormat="1" applyFont="1" applyFill="1" applyBorder="1" applyAlignment="1">
      <alignment horizontal="center" vertical="center" wrapText="1"/>
    </xf>
    <xf numFmtId="1" fontId="0" fillId="0" borderId="6" xfId="0" applyNumberFormat="1" applyBorder="1" applyAlignment="1" applyProtection="1">
      <alignment horizontal="center" vertical="center" wrapText="1"/>
      <protection locked="0"/>
    </xf>
    <xf numFmtId="9" fontId="2" fillId="0" borderId="1" xfId="3"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8" borderId="1" xfId="0" applyFont="1" applyFill="1" applyBorder="1" applyAlignment="1">
      <alignment horizontal="center" vertical="center" wrapText="1"/>
    </xf>
    <xf numFmtId="0" fontId="6" fillId="0" borderId="1" xfId="0" applyFont="1" applyBorder="1" applyAlignment="1">
      <alignment horizontal="left" vertical="center" wrapText="1" indent="2"/>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6" fillId="0" borderId="1" xfId="0" applyFont="1" applyBorder="1" applyAlignment="1">
      <alignment horizontal="left" vertical="center" wrapText="1" indent="3"/>
    </xf>
    <xf numFmtId="0" fontId="16" fillId="0" borderId="1" xfId="0" applyFont="1" applyBorder="1" applyAlignment="1">
      <alignment vertical="center" wrapText="1"/>
    </xf>
    <xf numFmtId="0" fontId="1" fillId="8" borderId="1" xfId="0" applyFont="1" applyFill="1" applyBorder="1" applyAlignment="1">
      <alignment horizontal="center" vertical="center" wrapText="1"/>
    </xf>
    <xf numFmtId="0" fontId="1" fillId="19" borderId="27" xfId="0" applyFont="1" applyFill="1" applyBorder="1" applyAlignment="1">
      <alignment horizontal="center" vertical="center" wrapText="1"/>
    </xf>
    <xf numFmtId="0" fontId="1" fillId="19" borderId="42" xfId="0" applyFont="1" applyFill="1" applyBorder="1" applyAlignment="1">
      <alignment horizontal="center" vertical="center" wrapText="1"/>
    </xf>
    <xf numFmtId="0" fontId="1" fillId="19" borderId="4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4" xfId="0" applyFont="1" applyBorder="1" applyAlignment="1">
      <alignment horizontal="center" vertical="center" wrapText="1"/>
    </xf>
    <xf numFmtId="0" fontId="1" fillId="2" borderId="1" xfId="0" applyFont="1" applyFill="1" applyBorder="1" applyAlignment="1">
      <alignment horizontal="left" vertical="center" wrapText="1"/>
    </xf>
    <xf numFmtId="0" fontId="6" fillId="2" borderId="5"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9" fontId="2" fillId="2" borderId="5" xfId="3" applyFont="1" applyFill="1" applyBorder="1" applyAlignment="1" applyProtection="1">
      <alignment horizontal="center" vertical="center" wrapText="1"/>
    </xf>
    <xf numFmtId="9" fontId="2" fillId="2" borderId="31" xfId="3" applyFont="1" applyFill="1" applyBorder="1" applyAlignment="1" applyProtection="1">
      <alignment horizontal="center" vertical="center" wrapText="1"/>
    </xf>
    <xf numFmtId="49" fontId="6" fillId="2" borderId="5" xfId="0" applyNumberFormat="1" applyFont="1" applyFill="1" applyBorder="1" applyAlignment="1" applyProtection="1">
      <alignment horizontal="center" vertical="center" wrapText="1"/>
      <protection locked="0"/>
    </xf>
    <xf numFmtId="49" fontId="6" fillId="2" borderId="31" xfId="0" applyNumberFormat="1" applyFont="1" applyFill="1" applyBorder="1" applyAlignment="1" applyProtection="1">
      <alignment horizontal="center" vertical="center" wrapText="1"/>
      <protection locked="0"/>
    </xf>
    <xf numFmtId="9" fontId="2" fillId="2" borderId="6" xfId="3"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31" xfId="0" applyFont="1" applyFill="1" applyBorder="1" applyAlignment="1">
      <alignment horizontal="center" vertical="center" wrapText="1"/>
    </xf>
    <xf numFmtId="0" fontId="6" fillId="2" borderId="6" xfId="0" applyFont="1" applyFill="1" applyBorder="1" applyAlignment="1" applyProtection="1">
      <alignment horizontal="center" vertical="center" wrapText="1"/>
      <protection locked="0"/>
    </xf>
    <xf numFmtId="49" fontId="6" fillId="2" borderId="6" xfId="0" applyNumberFormat="1" applyFont="1" applyFill="1" applyBorder="1" applyAlignment="1" applyProtection="1">
      <alignment horizontal="center" vertical="center" wrapText="1"/>
      <protection locked="0"/>
    </xf>
    <xf numFmtId="0" fontId="6" fillId="2" borderId="5" xfId="0" applyFont="1" applyFill="1" applyBorder="1" applyAlignment="1">
      <alignment horizontal="center" vertical="center" wrapText="1"/>
    </xf>
    <xf numFmtId="0" fontId="6" fillId="2" borderId="31" xfId="0" applyFont="1" applyFill="1" applyBorder="1" applyAlignment="1">
      <alignment horizontal="center" vertical="center" wrapText="1"/>
    </xf>
    <xf numFmtId="1" fontId="6" fillId="2" borderId="5" xfId="0" applyNumberFormat="1" applyFont="1" applyFill="1" applyBorder="1" applyAlignment="1" applyProtection="1">
      <alignment horizontal="center" vertical="center" wrapText="1"/>
      <protection locked="0"/>
    </xf>
    <xf numFmtId="1" fontId="6" fillId="2" borderId="31" xfId="0" applyNumberFormat="1" applyFont="1" applyFill="1" applyBorder="1" applyAlignment="1" applyProtection="1">
      <alignment horizontal="center" vertical="center" wrapText="1"/>
      <protection locked="0"/>
    </xf>
    <xf numFmtId="0" fontId="3" fillId="15" borderId="5" xfId="0" applyFont="1" applyFill="1" applyBorder="1" applyAlignment="1">
      <alignment horizontal="center" vertical="center" wrapText="1"/>
    </xf>
    <xf numFmtId="0" fontId="3" fillId="15" borderId="3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6" fillId="0" borderId="6" xfId="0" applyFont="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0" xfId="0" applyFont="1" applyBorder="1" applyAlignment="1">
      <alignment horizontal="center" vertical="center" wrapText="1"/>
    </xf>
    <xf numFmtId="0" fontId="41" fillId="18" borderId="5" xfId="0" applyFont="1" applyFill="1" applyBorder="1" applyAlignment="1">
      <alignment horizontal="center" vertical="center" wrapText="1"/>
    </xf>
    <xf numFmtId="0" fontId="41" fillId="18" borderId="6" xfId="0" applyFont="1" applyFill="1" applyBorder="1" applyAlignment="1">
      <alignment horizontal="center" vertical="center" wrapText="1"/>
    </xf>
    <xf numFmtId="0" fontId="41" fillId="18" borderId="31" xfId="0" applyFont="1" applyFill="1" applyBorder="1" applyAlignment="1">
      <alignment horizontal="center" vertical="center" wrapText="1"/>
    </xf>
    <xf numFmtId="0" fontId="3" fillId="14" borderId="5" xfId="0" applyFont="1" applyFill="1" applyBorder="1" applyAlignment="1">
      <alignment horizontal="center" vertical="center" wrapText="1"/>
    </xf>
    <xf numFmtId="0" fontId="3" fillId="14" borderId="31" xfId="0"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wrapText="1"/>
      <protection locked="0"/>
    </xf>
    <xf numFmtId="0" fontId="2" fillId="5" borderId="2" xfId="0" applyFont="1" applyFill="1" applyBorder="1" applyAlignment="1" applyProtection="1">
      <alignment horizontal="center" vertical="center" wrapText="1"/>
    </xf>
    <xf numFmtId="0" fontId="2" fillId="5" borderId="24" xfId="0" applyFont="1" applyFill="1" applyBorder="1" applyAlignment="1" applyProtection="1">
      <alignment horizontal="center" vertical="center" wrapText="1"/>
    </xf>
    <xf numFmtId="0" fontId="1" fillId="19" borderId="13" xfId="0" applyFont="1" applyFill="1" applyBorder="1" applyAlignment="1">
      <alignment horizontal="center" vertical="center" wrapText="1"/>
    </xf>
    <xf numFmtId="0" fontId="1" fillId="0" borderId="14" xfId="0" applyFont="1" applyBorder="1" applyAlignment="1">
      <alignment horizontal="center" vertical="center" wrapText="1"/>
    </xf>
    <xf numFmtId="0" fontId="6" fillId="0" borderId="27"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2" fillId="2" borderId="13" xfId="0" applyFont="1" applyFill="1" applyBorder="1" applyAlignment="1" applyProtection="1">
      <alignment horizontal="left" vertical="justify" wrapText="1"/>
    </xf>
    <xf numFmtId="0" fontId="2" fillId="2" borderId="8" xfId="0" applyFont="1" applyFill="1" applyBorder="1" applyAlignment="1" applyProtection="1">
      <alignment horizontal="left" vertical="justify" wrapText="1"/>
    </xf>
    <xf numFmtId="0" fontId="2" fillId="4" borderId="1"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0" fontId="2" fillId="4" borderId="23" xfId="0" applyFont="1" applyFill="1" applyBorder="1" applyAlignment="1" applyProtection="1">
      <alignment horizontal="center" vertical="center" wrapText="1"/>
    </xf>
    <xf numFmtId="0" fontId="2" fillId="7" borderId="15" xfId="0"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7" borderId="16" xfId="0" applyFont="1" applyFill="1" applyBorder="1" applyAlignment="1" applyProtection="1">
      <alignment horizontal="center" vertical="center" wrapText="1"/>
    </xf>
    <xf numFmtId="0" fontId="2" fillId="0" borderId="18"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7" borderId="1" xfId="0" applyFont="1" applyFill="1" applyBorder="1" applyAlignment="1" applyProtection="1">
      <alignment horizontal="center" vertical="center" wrapText="1"/>
    </xf>
    <xf numFmtId="0" fontId="2" fillId="7" borderId="5" xfId="0" applyFont="1" applyFill="1" applyBorder="1" applyAlignment="1" applyProtection="1">
      <alignment horizontal="center" vertical="center" wrapText="1"/>
    </xf>
    <xf numFmtId="0" fontId="2" fillId="7" borderId="11" xfId="0" applyFont="1" applyFill="1" applyBorder="1" applyAlignment="1" applyProtection="1">
      <alignment horizontal="center" vertical="center" wrapText="1"/>
    </xf>
    <xf numFmtId="0" fontId="2" fillId="7" borderId="23"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6" borderId="15" xfId="0" applyFont="1" applyFill="1" applyBorder="1" applyAlignment="1" applyProtection="1">
      <alignment horizontal="center" vertical="center" wrapText="1"/>
    </xf>
    <xf numFmtId="0" fontId="2" fillId="6" borderId="17" xfId="0" applyFont="1" applyFill="1" applyBorder="1" applyAlignment="1" applyProtection="1">
      <alignment horizontal="center" vertical="center" wrapText="1"/>
    </xf>
    <xf numFmtId="0" fontId="2" fillId="6" borderId="16"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6" borderId="5"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2" fillId="6" borderId="23" xfId="0" applyFont="1" applyFill="1" applyBorder="1" applyAlignment="1" applyProtection="1">
      <alignment horizontal="center" vertical="center" wrapText="1"/>
    </xf>
    <xf numFmtId="0" fontId="2" fillId="6" borderId="28"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1" fillId="0" borderId="30" xfId="0" applyFont="1" applyBorder="1" applyAlignment="1">
      <alignment horizontal="center" vertical="center" wrapText="1"/>
    </xf>
    <xf numFmtId="9" fontId="1" fillId="0" borderId="44" xfId="3" applyFont="1" applyFill="1" applyBorder="1" applyAlignment="1" applyProtection="1">
      <alignment horizontal="center" vertical="center" wrapText="1"/>
    </xf>
    <xf numFmtId="0" fontId="3" fillId="14" borderId="6" xfId="0" applyFont="1" applyFill="1" applyBorder="1" applyAlignment="1">
      <alignment horizontal="center" vertical="center" wrapText="1"/>
    </xf>
    <xf numFmtId="0" fontId="3" fillId="18" borderId="5" xfId="0" applyFont="1" applyFill="1" applyBorder="1" applyAlignment="1">
      <alignment horizontal="center" vertical="center" wrapText="1"/>
    </xf>
    <xf numFmtId="0" fontId="3" fillId="18" borderId="6" xfId="0" applyFont="1" applyFill="1" applyBorder="1" applyAlignment="1">
      <alignment horizontal="center" vertical="center" wrapText="1"/>
    </xf>
    <xf numFmtId="0" fontId="3" fillId="18" borderId="3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5" xfId="0" applyFont="1" applyFill="1" applyBorder="1" applyAlignment="1">
      <alignment horizontal="center" vertical="center" wrapText="1" readingOrder="1"/>
    </xf>
    <xf numFmtId="0" fontId="1" fillId="2" borderId="31" xfId="0" applyFont="1" applyFill="1" applyBorder="1" applyAlignment="1">
      <alignment horizontal="center" vertical="center" wrapText="1" readingOrder="1"/>
    </xf>
    <xf numFmtId="0" fontId="1" fillId="2" borderId="5" xfId="0" applyFont="1" applyFill="1" applyBorder="1" applyAlignment="1">
      <alignment horizontal="justify" vertical="center" wrapText="1"/>
    </xf>
    <xf numFmtId="0" fontId="1" fillId="2" borderId="6" xfId="0" applyFont="1" applyFill="1" applyBorder="1" applyAlignment="1">
      <alignment horizontal="justify" vertical="center" wrapText="1"/>
    </xf>
    <xf numFmtId="0" fontId="1" fillId="2" borderId="31" xfId="0" applyFont="1" applyFill="1" applyBorder="1" applyAlignment="1">
      <alignment horizontal="justify" vertical="center" wrapText="1"/>
    </xf>
    <xf numFmtId="0" fontId="54" fillId="2" borderId="1" xfId="0" applyFont="1" applyFill="1" applyBorder="1" applyAlignment="1">
      <alignment horizontal="center" vertical="center" wrapText="1"/>
    </xf>
    <xf numFmtId="0" fontId="1" fillId="2" borderId="5" xfId="4" applyFont="1" applyFill="1" applyBorder="1" applyAlignment="1">
      <alignment horizontal="center" vertical="center" wrapText="1"/>
    </xf>
    <xf numFmtId="0" fontId="1" fillId="2" borderId="6" xfId="4" applyFont="1" applyFill="1" applyBorder="1" applyAlignment="1">
      <alignment horizontal="center" vertical="center" wrapText="1"/>
    </xf>
    <xf numFmtId="0" fontId="1" fillId="2" borderId="31" xfId="4" applyFont="1" applyFill="1" applyBorder="1" applyAlignment="1">
      <alignment horizontal="center" vertical="center" wrapText="1"/>
    </xf>
    <xf numFmtId="0" fontId="1" fillId="2" borderId="5" xfId="0" applyFont="1" applyFill="1" applyBorder="1" applyAlignment="1">
      <alignment horizontal="justify" vertical="center" wrapText="1" readingOrder="1"/>
    </xf>
    <xf numFmtId="0" fontId="1" fillId="2" borderId="31" xfId="0" applyFont="1" applyFill="1" applyBorder="1" applyAlignment="1">
      <alignment horizontal="justify" vertical="center" wrapText="1" readingOrder="1"/>
    </xf>
    <xf numFmtId="0" fontId="15" fillId="2" borderId="1" xfId="0" applyFont="1" applyFill="1" applyBorder="1" applyAlignment="1">
      <alignment horizontal="center"/>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top" wrapText="1"/>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vertical="center" wrapText="1"/>
    </xf>
    <xf numFmtId="0" fontId="18" fillId="2" borderId="0" xfId="0" applyFont="1" applyFill="1" applyAlignment="1">
      <alignment horizontal="left"/>
    </xf>
    <xf numFmtId="0" fontId="20" fillId="9" borderId="1"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23" fillId="11" borderId="13" xfId="0" applyFont="1" applyFill="1" applyBorder="1" applyAlignment="1">
      <alignment horizontal="center" vertical="center" wrapText="1"/>
    </xf>
    <xf numFmtId="0" fontId="23" fillId="11" borderId="8"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1" fillId="0" borderId="36"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1" fillId="0" borderId="38" xfId="0" applyFont="1" applyFill="1" applyBorder="1" applyAlignment="1">
      <alignment horizontal="left" vertical="center" wrapText="1"/>
    </xf>
    <xf numFmtId="1" fontId="32" fillId="0" borderId="36" xfId="0" applyNumberFormat="1" applyFont="1" applyFill="1" applyBorder="1" applyAlignment="1">
      <alignment horizontal="center" vertical="center" wrapText="1"/>
    </xf>
    <xf numFmtId="1" fontId="32" fillId="0" borderId="38" xfId="0" applyNumberFormat="1" applyFont="1" applyFill="1" applyBorder="1" applyAlignment="1">
      <alignment horizontal="center" vertical="center" wrapText="1"/>
    </xf>
    <xf numFmtId="0" fontId="31" fillId="0" borderId="36" xfId="0" applyFont="1" applyFill="1" applyBorder="1" applyAlignment="1">
      <alignment horizontal="center" vertical="center" wrapText="1"/>
    </xf>
    <xf numFmtId="0" fontId="31" fillId="0" borderId="37"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26" fillId="12" borderId="0" xfId="0" applyFont="1" applyFill="1" applyBorder="1" applyAlignment="1" applyProtection="1">
      <alignment horizontal="left" vertical="center" wrapText="1"/>
    </xf>
    <xf numFmtId="0" fontId="26" fillId="0" borderId="13" xfId="0" applyFont="1" applyBorder="1" applyAlignment="1" applyProtection="1">
      <alignment horizontal="left" vertical="center" wrapText="1"/>
    </xf>
    <xf numFmtId="0" fontId="26" fillId="0" borderId="12"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0" fontId="26" fillId="0" borderId="13"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 xfId="0" applyFont="1" applyFill="1" applyBorder="1" applyAlignment="1" applyProtection="1">
      <alignment horizontal="left" vertical="center" wrapText="1"/>
    </xf>
    <xf numFmtId="0" fontId="26" fillId="12" borderId="13" xfId="0" applyFont="1" applyFill="1" applyBorder="1" applyAlignment="1" applyProtection="1">
      <alignment horizontal="left" vertical="center" wrapText="1"/>
    </xf>
    <xf numFmtId="0" fontId="26" fillId="12" borderId="12" xfId="0" applyFont="1" applyFill="1" applyBorder="1" applyAlignment="1" applyProtection="1">
      <alignment horizontal="left" vertical="center" wrapText="1"/>
    </xf>
    <xf numFmtId="0" fontId="26" fillId="12" borderId="8" xfId="0" applyFont="1" applyFill="1" applyBorder="1" applyAlignment="1" applyProtection="1">
      <alignment horizontal="left" vertical="center" wrapText="1"/>
    </xf>
    <xf numFmtId="0" fontId="23" fillId="2" borderId="1" xfId="0" applyFont="1" applyFill="1" applyBorder="1" applyAlignment="1">
      <alignment horizontal="center" vertical="center" wrapText="1"/>
    </xf>
    <xf numFmtId="0" fontId="25" fillId="0" borderId="26"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1" fontId="0" fillId="2" borderId="1" xfId="0" applyNumberFormat="1" applyFill="1" applyBorder="1" applyAlignment="1" applyProtection="1">
      <alignment horizontal="center" vertical="center" wrapText="1"/>
      <protection locked="0"/>
    </xf>
    <xf numFmtId="9" fontId="6" fillId="2" borderId="1"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1" fontId="6" fillId="0" borderId="1" xfId="0" applyNumberFormat="1" applyFont="1" applyBorder="1" applyAlignment="1" applyProtection="1">
      <alignment horizontal="center" vertical="center" wrapText="1"/>
      <protection locked="0"/>
    </xf>
    <xf numFmtId="9" fontId="2" fillId="0" borderId="1" xfId="0" applyNumberFormat="1" applyFont="1" applyBorder="1" applyAlignment="1">
      <alignment horizontal="center" vertical="center" wrapText="1"/>
    </xf>
    <xf numFmtId="9" fontId="2" fillId="2" borderId="5" xfId="0" applyNumberFormat="1" applyFont="1" applyFill="1" applyBorder="1" applyAlignment="1">
      <alignment horizontal="center" vertical="center" wrapText="1"/>
    </xf>
    <xf numFmtId="9" fontId="2" fillId="2" borderId="31" xfId="0" applyNumberFormat="1" applyFont="1" applyFill="1" applyBorder="1" applyAlignment="1">
      <alignment horizontal="center" vertical="center" wrapText="1"/>
    </xf>
    <xf numFmtId="9" fontId="2" fillId="2" borderId="6" xfId="0" applyNumberFormat="1" applyFont="1" applyFill="1" applyBorder="1" applyAlignment="1">
      <alignment horizontal="center" vertical="center" wrapText="1"/>
    </xf>
    <xf numFmtId="1" fontId="1" fillId="0" borderId="5" xfId="0" applyNumberFormat="1" applyFont="1" applyBorder="1" applyAlignment="1">
      <alignment horizontal="center" vertical="center" wrapText="1"/>
    </xf>
    <xf numFmtId="9" fontId="2" fillId="0" borderId="5" xfId="0" applyNumberFormat="1" applyFont="1" applyBorder="1" applyAlignment="1">
      <alignment horizontal="center" vertical="center" wrapText="1"/>
    </xf>
    <xf numFmtId="1" fontId="1" fillId="0" borderId="6" xfId="0" applyNumberFormat="1" applyFont="1" applyBorder="1" applyAlignment="1">
      <alignment horizontal="center" vertical="center" wrapText="1"/>
    </xf>
    <xf numFmtId="1" fontId="6" fillId="0" borderId="6" xfId="0" applyNumberFormat="1" applyFont="1" applyBorder="1" applyAlignment="1" applyProtection="1">
      <alignment horizontal="center" vertical="center" wrapText="1"/>
      <protection locked="0"/>
    </xf>
    <xf numFmtId="9" fontId="2" fillId="0" borderId="6" xfId="0" applyNumberFormat="1"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1" fillId="0" borderId="31" xfId="0" applyFont="1" applyBorder="1" applyAlignment="1">
      <alignment horizontal="center" vertical="center" wrapText="1"/>
    </xf>
    <xf numFmtId="1" fontId="1" fillId="0" borderId="3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7" fillId="8" borderId="1" xfId="0" applyFont="1" applyFill="1" applyBorder="1" applyAlignment="1" applyProtection="1">
      <alignment vertical="center" wrapText="1"/>
      <protection locked="0"/>
    </xf>
    <xf numFmtId="0" fontId="0" fillId="8" borderId="1" xfId="0" applyFill="1" applyBorder="1" applyAlignment="1" applyProtection="1">
      <alignment horizontal="center" vertical="center" wrapText="1"/>
      <protection locked="0"/>
    </xf>
  </cellXfs>
  <cellStyles count="8">
    <cellStyle name="Millares 2" xfId="6" xr:uid="{00000000-0005-0000-0000-000000000000}"/>
    <cellStyle name="Moneda" xfId="5" builtinId="4"/>
    <cellStyle name="Moneda 2" xfId="7" xr:uid="{00000000-0005-0000-0000-000002000000}"/>
    <cellStyle name="Normal" xfId="0" builtinId="0"/>
    <cellStyle name="Normal 2" xfId="1" xr:uid="{00000000-0005-0000-0000-000004000000}"/>
    <cellStyle name="Normal 2 2" xfId="4" xr:uid="{00000000-0005-0000-0000-000005000000}"/>
    <cellStyle name="Normal 3" xfId="2" xr:uid="{00000000-0005-0000-0000-000006000000}"/>
    <cellStyle name="Porcentaje" xfId="3" builtinId="5"/>
  </cellStyles>
  <dxfs count="0"/>
  <tableStyles count="0" defaultTableStyle="TableStyleMedium2" defaultPivotStyle="PivotStyleLight16"/>
  <colors>
    <mruColors>
      <color rgb="FF99FF66"/>
      <color rgb="FFFF9966"/>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7" Type="http://schemas.openxmlformats.org/officeDocument/2006/relationships/image" Target="../media/image8.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495300</xdr:colOff>
          <xdr:row>0</xdr:row>
          <xdr:rowOff>106680</xdr:rowOff>
        </xdr:from>
        <xdr:to>
          <xdr:col>2</xdr:col>
          <xdr:colOff>754380</xdr:colOff>
          <xdr:row>4</xdr:row>
          <xdr:rowOff>106680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1343026</xdr:colOff>
      <xdr:row>0</xdr:row>
      <xdr:rowOff>104775</xdr:rowOff>
    </xdr:from>
    <xdr:to>
      <xdr:col>6</xdr:col>
      <xdr:colOff>1485900</xdr:colOff>
      <xdr:row>3</xdr:row>
      <xdr:rowOff>124719</xdr:rowOff>
    </xdr:to>
    <xdr:pic>
      <xdr:nvPicPr>
        <xdr:cNvPr id="4" name="1 Imagen">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86776" y="104775"/>
          <a:ext cx="2219324" cy="705744"/>
        </a:xfrm>
        <a:prstGeom prst="rect">
          <a:avLst/>
        </a:prstGeom>
      </xdr:spPr>
    </xdr:pic>
    <xdr:clientData/>
  </xdr:twoCellAnchor>
  <xdr:twoCellAnchor editAs="oneCell">
    <xdr:from>
      <xdr:col>0</xdr:col>
      <xdr:colOff>19050</xdr:colOff>
      <xdr:row>0</xdr:row>
      <xdr:rowOff>0</xdr:rowOff>
    </xdr:from>
    <xdr:to>
      <xdr:col>1</xdr:col>
      <xdr:colOff>981076</xdr:colOff>
      <xdr:row>3</xdr:row>
      <xdr:rowOff>180975</xdr:rowOff>
    </xdr:to>
    <xdr:pic>
      <xdr:nvPicPr>
        <xdr:cNvPr id="5" name="2 Imagen" descr="https://ids.gov.co/web/images/sampledata/overlay/logo.jpg">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0"/>
          <a:ext cx="1724026"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687917</xdr:colOff>
      <xdr:row>33</xdr:row>
      <xdr:rowOff>105836</xdr:rowOff>
    </xdr:from>
    <xdr:to>
      <xdr:col>7</xdr:col>
      <xdr:colOff>5292</xdr:colOff>
      <xdr:row>35</xdr:row>
      <xdr:rowOff>138796</xdr:rowOff>
    </xdr:to>
    <xdr:pic>
      <xdr:nvPicPr>
        <xdr:cNvPr id="6" name="1 Imagen" descr="https://ids.gov.co/web/images/sampledata/overlay/logo.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59642" y="105836"/>
          <a:ext cx="1031875" cy="413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423334</xdr:colOff>
      <xdr:row>33</xdr:row>
      <xdr:rowOff>52916</xdr:rowOff>
    </xdr:from>
    <xdr:to>
      <xdr:col>15</xdr:col>
      <xdr:colOff>165894</xdr:colOff>
      <xdr:row>35</xdr:row>
      <xdr:rowOff>146443</xdr:rowOff>
    </xdr:to>
    <xdr:pic>
      <xdr:nvPicPr>
        <xdr:cNvPr id="7" name="2 Imagen">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138709" y="52916"/>
          <a:ext cx="2028560" cy="474527"/>
        </a:xfrm>
        <a:prstGeom prst="rect">
          <a:avLst/>
        </a:prstGeom>
      </xdr:spPr>
    </xdr:pic>
    <xdr:clientData/>
  </xdr:twoCellAnchor>
  <xdr:twoCellAnchor editAs="oneCell">
    <xdr:from>
      <xdr:col>5</xdr:col>
      <xdr:colOff>1343026</xdr:colOff>
      <xdr:row>53</xdr:row>
      <xdr:rowOff>95250</xdr:rowOff>
    </xdr:from>
    <xdr:to>
      <xdr:col>6</xdr:col>
      <xdr:colOff>1123950</xdr:colOff>
      <xdr:row>56</xdr:row>
      <xdr:rowOff>5156</xdr:rowOff>
    </xdr:to>
    <xdr:pic>
      <xdr:nvPicPr>
        <xdr:cNvPr id="8" name="1 Imagen">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239376" y="95250"/>
          <a:ext cx="1857374" cy="481406"/>
        </a:xfrm>
        <a:prstGeom prst="rect">
          <a:avLst/>
        </a:prstGeom>
      </xdr:spPr>
    </xdr:pic>
    <xdr:clientData/>
  </xdr:twoCellAnchor>
  <xdr:twoCellAnchor editAs="oneCell">
    <xdr:from>
      <xdr:col>1</xdr:col>
      <xdr:colOff>76200</xdr:colOff>
      <xdr:row>53</xdr:row>
      <xdr:rowOff>0</xdr:rowOff>
    </xdr:from>
    <xdr:to>
      <xdr:col>2</xdr:col>
      <xdr:colOff>304801</xdr:colOff>
      <xdr:row>56</xdr:row>
      <xdr:rowOff>47625</xdr:rowOff>
    </xdr:to>
    <xdr:pic>
      <xdr:nvPicPr>
        <xdr:cNvPr id="9" name="2 Imagen" descr="https://ids.gov.co/web/images/sampledata/overlay/logo.jpg">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0"/>
          <a:ext cx="172402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1266826</xdr:colOff>
      <xdr:row>68</xdr:row>
      <xdr:rowOff>95250</xdr:rowOff>
    </xdr:from>
    <xdr:to>
      <xdr:col>8</xdr:col>
      <xdr:colOff>609600</xdr:colOff>
      <xdr:row>71</xdr:row>
      <xdr:rowOff>5156</xdr:rowOff>
    </xdr:to>
    <xdr:pic>
      <xdr:nvPicPr>
        <xdr:cNvPr id="10" name="1 Imagen">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982326" y="95250"/>
          <a:ext cx="1857374" cy="481406"/>
        </a:xfrm>
        <a:prstGeom prst="rect">
          <a:avLst/>
        </a:prstGeom>
      </xdr:spPr>
    </xdr:pic>
    <xdr:clientData/>
  </xdr:twoCellAnchor>
  <xdr:twoCellAnchor editAs="oneCell">
    <xdr:from>
      <xdr:col>2</xdr:col>
      <xdr:colOff>0</xdr:colOff>
      <xdr:row>68</xdr:row>
      <xdr:rowOff>0</xdr:rowOff>
    </xdr:from>
    <xdr:to>
      <xdr:col>3</xdr:col>
      <xdr:colOff>123826</xdr:colOff>
      <xdr:row>71</xdr:row>
      <xdr:rowOff>47625</xdr:rowOff>
    </xdr:to>
    <xdr:pic>
      <xdr:nvPicPr>
        <xdr:cNvPr id="11" name="2 Imagen" descr="https://ids.gov.co/web/images/sampledata/overlay/logo.jpg">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0"/>
          <a:ext cx="172402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783431</xdr:colOff>
      <xdr:row>83</xdr:row>
      <xdr:rowOff>240507</xdr:rowOff>
    </xdr:from>
    <xdr:to>
      <xdr:col>10</xdr:col>
      <xdr:colOff>321469</xdr:colOff>
      <xdr:row>86</xdr:row>
      <xdr:rowOff>98026</xdr:rowOff>
    </xdr:to>
    <xdr:pic>
      <xdr:nvPicPr>
        <xdr:cNvPr id="12" name="1 Imagen">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356056" y="240507"/>
          <a:ext cx="1843088" cy="476644"/>
        </a:xfrm>
        <a:prstGeom prst="rect">
          <a:avLst/>
        </a:prstGeom>
      </xdr:spPr>
    </xdr:pic>
    <xdr:clientData/>
  </xdr:twoCellAnchor>
  <xdr:twoCellAnchor editAs="oneCell">
    <xdr:from>
      <xdr:col>2</xdr:col>
      <xdr:colOff>557213</xdr:colOff>
      <xdr:row>83</xdr:row>
      <xdr:rowOff>190500</xdr:rowOff>
    </xdr:from>
    <xdr:to>
      <xdr:col>3</xdr:col>
      <xdr:colOff>328612</xdr:colOff>
      <xdr:row>87</xdr:row>
      <xdr:rowOff>114299</xdr:rowOff>
    </xdr:to>
    <xdr:pic>
      <xdr:nvPicPr>
        <xdr:cNvPr id="13" name="2 Imagen" descr="https://ids.gov.co/web/images/sampledata/overlay/logo.jpg">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8" y="190500"/>
          <a:ext cx="1371599" cy="685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stemas\Plan_Anticorrupcion\2017\2.Estrategias%20de%20Racionalizaci&#243;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D2" t="str">
            <v>Amazonas</v>
          </cell>
          <cell r="E2">
            <v>2015</v>
          </cell>
        </row>
        <row r="3">
          <cell r="A3" t="str">
            <v>Nacional</v>
          </cell>
          <cell r="B3" t="str">
            <v>Ambiente y Desarrollo Sostenible</v>
          </cell>
          <cell r="C3" t="str">
            <v>Descentralizado</v>
          </cell>
          <cell r="D3" t="str">
            <v>Antioquia</v>
          </cell>
          <cell r="E3">
            <v>2016</v>
          </cell>
        </row>
        <row r="4">
          <cell r="A4" t="str">
            <v>Territorial</v>
          </cell>
          <cell r="B4" t="str">
            <v>Ciencia, Tecnología e innovación</v>
          </cell>
          <cell r="D4" t="str">
            <v>Arauca</v>
          </cell>
          <cell r="E4">
            <v>2017</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10"/>
  <sheetViews>
    <sheetView tabSelected="1" zoomScale="40" zoomScaleNormal="40" zoomScalePageLayoutView="119" workbookViewId="0">
      <pane xSplit="4" ySplit="9" topLeftCell="E10" activePane="bottomRight" state="frozen"/>
      <selection pane="topRight" activeCell="E1" sqref="E1"/>
      <selection pane="bottomLeft" activeCell="A10" sqref="A10"/>
      <selection pane="bottomRight" activeCell="A121" sqref="A121"/>
    </sheetView>
  </sheetViews>
  <sheetFormatPr baseColWidth="10" defaultColWidth="10.88671875" defaultRowHeight="14.4"/>
  <cols>
    <col min="1" max="1" width="29.6640625" style="1" customWidth="1"/>
    <col min="2" max="2" width="21.44140625" style="1" customWidth="1"/>
    <col min="3" max="3" width="47.33203125" style="1" customWidth="1"/>
    <col min="4" max="4" width="23.44140625" style="1" customWidth="1"/>
    <col min="5" max="5" width="39.44140625" style="1" customWidth="1"/>
    <col min="6" max="6" width="23.44140625" style="1" customWidth="1"/>
    <col min="7" max="7" width="16.109375" style="1" customWidth="1"/>
    <col min="8" max="8" width="20.44140625" style="6" customWidth="1"/>
    <col min="9" max="9" width="19.109375" style="7" customWidth="1"/>
    <col min="10" max="10" width="23.88671875" style="1" customWidth="1"/>
    <col min="11" max="11" width="19.44140625" style="7" customWidth="1"/>
    <col min="12" max="12" width="16.109375" style="73" customWidth="1"/>
    <col min="13" max="13" width="17.88671875" style="6" customWidth="1"/>
    <col min="14" max="14" width="19.109375" style="7" customWidth="1"/>
    <col min="15" max="15" width="25.88671875" style="1" customWidth="1"/>
    <col min="16" max="16" width="19.44140625" style="7" customWidth="1"/>
    <col min="17" max="17" width="16.109375" style="1" customWidth="1"/>
    <col min="18" max="18" width="18.109375" style="6" customWidth="1"/>
    <col min="19" max="19" width="19.109375" style="7" customWidth="1"/>
    <col min="20" max="20" width="23.88671875" style="1" customWidth="1"/>
    <col min="21" max="21" width="19.44140625" style="7" customWidth="1"/>
    <col min="22" max="22" width="16.109375" style="1" customWidth="1"/>
    <col min="23" max="23" width="19.88671875" style="6" customWidth="1"/>
    <col min="24" max="24" width="19.109375" style="7" customWidth="1"/>
    <col min="25" max="25" width="24.109375" style="1" customWidth="1"/>
    <col min="26" max="26" width="19.44140625" style="7" customWidth="1"/>
    <col min="27" max="16384" width="10.88671875" style="1"/>
  </cols>
  <sheetData>
    <row r="1" spans="1:32" s="8" customFormat="1" ht="15" customHeight="1">
      <c r="A1" s="530"/>
      <c r="B1" s="530"/>
      <c r="C1" s="530"/>
      <c r="D1" s="560" t="s">
        <v>6</v>
      </c>
      <c r="E1" s="561"/>
      <c r="F1" s="561"/>
      <c r="G1" s="561"/>
      <c r="H1" s="561"/>
      <c r="I1" s="561"/>
      <c r="J1" s="561"/>
      <c r="K1" s="561"/>
      <c r="L1" s="561"/>
      <c r="M1" s="561"/>
      <c r="N1" s="561"/>
      <c r="O1" s="561"/>
      <c r="P1" s="561"/>
      <c r="Q1" s="561"/>
      <c r="R1" s="561"/>
      <c r="S1" s="561"/>
      <c r="T1" s="561"/>
      <c r="U1" s="561"/>
      <c r="V1" s="561"/>
      <c r="W1" s="561"/>
      <c r="X1" s="562"/>
      <c r="Y1" s="538" t="s">
        <v>7</v>
      </c>
      <c r="Z1" s="539"/>
    </row>
    <row r="2" spans="1:32" s="8" customFormat="1" ht="15" customHeight="1">
      <c r="A2" s="530"/>
      <c r="B2" s="530"/>
      <c r="C2" s="530"/>
      <c r="D2" s="563" t="s">
        <v>22</v>
      </c>
      <c r="E2" s="564"/>
      <c r="F2" s="564"/>
      <c r="G2" s="564"/>
      <c r="H2" s="564"/>
      <c r="I2" s="564"/>
      <c r="J2" s="564"/>
      <c r="K2" s="564"/>
      <c r="L2" s="564"/>
      <c r="M2" s="564"/>
      <c r="N2" s="564"/>
      <c r="O2" s="564"/>
      <c r="P2" s="564"/>
      <c r="Q2" s="564"/>
      <c r="R2" s="564"/>
      <c r="S2" s="564"/>
      <c r="T2" s="564"/>
      <c r="U2" s="564"/>
      <c r="V2" s="564"/>
      <c r="W2" s="564"/>
      <c r="X2" s="565"/>
      <c r="Y2" s="547" t="s">
        <v>8</v>
      </c>
      <c r="Z2" s="548"/>
    </row>
    <row r="3" spans="1:32" s="8" customFormat="1">
      <c r="A3" s="530"/>
      <c r="B3" s="530"/>
      <c r="C3" s="530"/>
      <c r="D3" s="566"/>
      <c r="E3" s="567"/>
      <c r="F3" s="567"/>
      <c r="G3" s="567"/>
      <c r="H3" s="567"/>
      <c r="I3" s="567"/>
      <c r="J3" s="567"/>
      <c r="K3" s="567"/>
      <c r="L3" s="567"/>
      <c r="M3" s="567"/>
      <c r="N3" s="567"/>
      <c r="O3" s="567"/>
      <c r="P3" s="567"/>
      <c r="Q3" s="567"/>
      <c r="R3" s="567"/>
      <c r="S3" s="567"/>
      <c r="T3" s="567"/>
      <c r="U3" s="567"/>
      <c r="V3" s="567"/>
      <c r="W3" s="567"/>
      <c r="X3" s="568"/>
      <c r="Y3" s="549"/>
      <c r="Z3" s="550"/>
    </row>
    <row r="4" spans="1:32" s="8" customFormat="1">
      <c r="A4" s="530"/>
      <c r="B4" s="530"/>
      <c r="C4" s="530"/>
      <c r="D4" s="566"/>
      <c r="E4" s="567"/>
      <c r="F4" s="567"/>
      <c r="G4" s="567"/>
      <c r="H4" s="567"/>
      <c r="I4" s="567"/>
      <c r="J4" s="567"/>
      <c r="K4" s="567"/>
      <c r="L4" s="567"/>
      <c r="M4" s="567"/>
      <c r="N4" s="567"/>
      <c r="O4" s="567"/>
      <c r="P4" s="567"/>
      <c r="Q4" s="567"/>
      <c r="R4" s="567"/>
      <c r="S4" s="567"/>
      <c r="T4" s="567"/>
      <c r="U4" s="567"/>
      <c r="V4" s="567"/>
      <c r="W4" s="567"/>
      <c r="X4" s="568"/>
      <c r="Y4" s="551" t="s">
        <v>5</v>
      </c>
      <c r="Z4" s="552"/>
    </row>
    <row r="5" spans="1:32" s="8" customFormat="1">
      <c r="A5" s="530"/>
      <c r="B5" s="530"/>
      <c r="C5" s="530"/>
      <c r="D5" s="569"/>
      <c r="E5" s="570"/>
      <c r="F5" s="570"/>
      <c r="G5" s="570"/>
      <c r="H5" s="570"/>
      <c r="I5" s="570"/>
      <c r="J5" s="570"/>
      <c r="K5" s="570"/>
      <c r="L5" s="570"/>
      <c r="M5" s="570"/>
      <c r="N5" s="570"/>
      <c r="O5" s="570"/>
      <c r="P5" s="570"/>
      <c r="Q5" s="570"/>
      <c r="R5" s="570"/>
      <c r="S5" s="570"/>
      <c r="T5" s="570"/>
      <c r="U5" s="570"/>
      <c r="V5" s="570"/>
      <c r="W5" s="570"/>
      <c r="X5" s="571"/>
      <c r="Y5" s="551" t="s">
        <v>36</v>
      </c>
      <c r="Z5" s="552"/>
    </row>
    <row r="6" spans="1:32" s="4" customFormat="1" ht="54" customHeight="1" thickBot="1">
      <c r="A6" s="531" t="s">
        <v>366</v>
      </c>
      <c r="B6" s="531"/>
      <c r="C6" s="531"/>
      <c r="D6" s="2"/>
      <c r="E6" s="2"/>
      <c r="F6" s="2"/>
      <c r="G6" s="2"/>
      <c r="H6" s="3"/>
      <c r="I6" s="2"/>
      <c r="J6" s="2"/>
      <c r="K6" s="2"/>
      <c r="L6" s="2"/>
      <c r="M6" s="3"/>
      <c r="N6" s="2"/>
      <c r="O6" s="2"/>
      <c r="P6" s="2"/>
      <c r="Q6" s="2"/>
      <c r="R6" s="3"/>
      <c r="S6" s="2"/>
      <c r="T6" s="2"/>
      <c r="U6" s="2"/>
      <c r="V6" s="2"/>
      <c r="W6" s="3"/>
      <c r="X6" s="2"/>
      <c r="Y6" s="2"/>
      <c r="Z6" s="2"/>
    </row>
    <row r="7" spans="1:32" s="8" customFormat="1" ht="15.75" customHeight="1" thickBot="1">
      <c r="A7" s="532" t="s">
        <v>17</v>
      </c>
      <c r="B7" s="532" t="s">
        <v>2</v>
      </c>
      <c r="C7" s="532" t="s">
        <v>3</v>
      </c>
      <c r="D7" s="532" t="s">
        <v>4</v>
      </c>
      <c r="E7" s="572" t="s">
        <v>0</v>
      </c>
      <c r="F7" s="573"/>
      <c r="G7" s="582" t="s">
        <v>35</v>
      </c>
      <c r="H7" s="583"/>
      <c r="I7" s="583"/>
      <c r="J7" s="583"/>
      <c r="K7" s="584"/>
      <c r="L7" s="579" t="s">
        <v>34</v>
      </c>
      <c r="M7" s="580"/>
      <c r="N7" s="580"/>
      <c r="O7" s="580"/>
      <c r="P7" s="581"/>
      <c r="Q7" s="557" t="s">
        <v>33</v>
      </c>
      <c r="R7" s="558"/>
      <c r="S7" s="558"/>
      <c r="T7" s="558"/>
      <c r="U7" s="559"/>
      <c r="V7" s="544" t="s">
        <v>32</v>
      </c>
      <c r="W7" s="545"/>
      <c r="X7" s="545"/>
      <c r="Y7" s="545"/>
      <c r="Z7" s="546"/>
      <c r="AA7" s="26"/>
      <c r="AB7" s="26"/>
      <c r="AC7" s="26"/>
      <c r="AD7" s="26"/>
      <c r="AE7" s="26"/>
      <c r="AF7" s="26"/>
    </row>
    <row r="8" spans="1:32" s="8" customFormat="1" ht="15.75" customHeight="1" thickBot="1">
      <c r="A8" s="532"/>
      <c r="B8" s="532"/>
      <c r="C8" s="532"/>
      <c r="D8" s="532"/>
      <c r="E8" s="574"/>
      <c r="F8" s="575"/>
      <c r="G8" s="594" t="s">
        <v>19</v>
      </c>
      <c r="H8" s="585"/>
      <c r="I8" s="585"/>
      <c r="J8" s="585" t="s">
        <v>1</v>
      </c>
      <c r="K8" s="592" t="s">
        <v>20</v>
      </c>
      <c r="L8" s="577" t="s">
        <v>19</v>
      </c>
      <c r="M8" s="578"/>
      <c r="N8" s="578"/>
      <c r="O8" s="587" t="s">
        <v>1</v>
      </c>
      <c r="P8" s="589" t="s">
        <v>27</v>
      </c>
      <c r="Q8" s="591" t="s">
        <v>19</v>
      </c>
      <c r="R8" s="540"/>
      <c r="S8" s="540"/>
      <c r="T8" s="540" t="s">
        <v>1</v>
      </c>
      <c r="U8" s="542" t="s">
        <v>24</v>
      </c>
      <c r="V8" s="576" t="s">
        <v>19</v>
      </c>
      <c r="W8" s="553"/>
      <c r="X8" s="553"/>
      <c r="Y8" s="553" t="s">
        <v>1</v>
      </c>
      <c r="Z8" s="555" t="s">
        <v>23</v>
      </c>
      <c r="AA8" s="26"/>
      <c r="AB8" s="26"/>
      <c r="AC8" s="26"/>
      <c r="AD8" s="26"/>
      <c r="AE8" s="26"/>
      <c r="AF8" s="26"/>
    </row>
    <row r="9" spans="1:32" s="8" customFormat="1" ht="89.25" customHeight="1">
      <c r="A9" s="533"/>
      <c r="B9" s="533"/>
      <c r="C9" s="533"/>
      <c r="D9" s="533"/>
      <c r="E9" s="24" t="s">
        <v>18</v>
      </c>
      <c r="F9" s="25" t="s">
        <v>21</v>
      </c>
      <c r="G9" s="12" t="s">
        <v>30</v>
      </c>
      <c r="H9" s="13" t="s">
        <v>31</v>
      </c>
      <c r="I9" s="14" t="s">
        <v>29</v>
      </c>
      <c r="J9" s="586"/>
      <c r="K9" s="593"/>
      <c r="L9" s="15" t="s">
        <v>30</v>
      </c>
      <c r="M9" s="16" t="s">
        <v>31</v>
      </c>
      <c r="N9" s="17" t="s">
        <v>28</v>
      </c>
      <c r="O9" s="588"/>
      <c r="P9" s="590"/>
      <c r="Q9" s="18" t="s">
        <v>30</v>
      </c>
      <c r="R9" s="19" t="s">
        <v>31</v>
      </c>
      <c r="S9" s="20" t="s">
        <v>26</v>
      </c>
      <c r="T9" s="541"/>
      <c r="U9" s="543"/>
      <c r="V9" s="21" t="s">
        <v>30</v>
      </c>
      <c r="W9" s="22" t="s">
        <v>31</v>
      </c>
      <c r="X9" s="23" t="s">
        <v>25</v>
      </c>
      <c r="Y9" s="554"/>
      <c r="Z9" s="556"/>
      <c r="AA9" s="26"/>
      <c r="AB9" s="26"/>
      <c r="AC9" s="26"/>
      <c r="AD9" s="26"/>
      <c r="AE9" s="26"/>
      <c r="AF9" s="26"/>
    </row>
    <row r="10" spans="1:32" ht="71.25" customHeight="1">
      <c r="A10" s="169" t="s">
        <v>41</v>
      </c>
      <c r="B10" s="466" t="s">
        <v>367</v>
      </c>
      <c r="C10" s="172" t="s">
        <v>421</v>
      </c>
      <c r="D10" s="167" t="s">
        <v>453</v>
      </c>
      <c r="E10" s="167" t="s">
        <v>368</v>
      </c>
      <c r="F10" s="153">
        <v>1</v>
      </c>
      <c r="G10" s="149">
        <v>16</v>
      </c>
      <c r="H10" s="158">
        <v>16</v>
      </c>
      <c r="I10" s="161">
        <f>IFERROR((G10/H10),0)</f>
        <v>1</v>
      </c>
      <c r="J10" s="157" t="s">
        <v>508</v>
      </c>
      <c r="K10" s="152">
        <f>IFERROR(IF(F10="Según demanda",G10/H10,G10/F10),0)</f>
        <v>16</v>
      </c>
      <c r="L10" s="83">
        <v>0</v>
      </c>
      <c r="M10" s="9">
        <v>0</v>
      </c>
      <c r="N10" s="32">
        <f>IFERROR((L10/M10),0)</f>
        <v>0</v>
      </c>
      <c r="O10" s="5" t="s">
        <v>1012</v>
      </c>
      <c r="P10" s="82">
        <f>IFERROR(IF(F10="Según demanda",(L10+G10)/(H10+M10),(L10+G10)/F10),0)</f>
        <v>16</v>
      </c>
      <c r="Q10" s="9">
        <v>0</v>
      </c>
      <c r="R10" s="9">
        <v>0</v>
      </c>
      <c r="S10" s="32">
        <f>IFERROR((Q10/R10),0)</f>
        <v>0</v>
      </c>
      <c r="T10" s="5" t="s">
        <v>1012</v>
      </c>
      <c r="U10" s="29">
        <f>IFERROR(IF(F10="Según demanda",(Q10+L10+G10)/(H10+M10+R10),(Q10+L10+G10)/F10),0)</f>
        <v>16</v>
      </c>
      <c r="V10" s="9"/>
      <c r="W10" s="9"/>
      <c r="X10" s="32">
        <f>IFERROR((V10/W10),0)</f>
        <v>0</v>
      </c>
      <c r="Y10" s="5"/>
      <c r="Z10" s="29">
        <f>IFERROR(IF(F10="Según demanda",(V10+Q10+L10+G10)/(H10+M10+R10+W10),(V10+Q10+L10+G10)/F10),0)</f>
        <v>16</v>
      </c>
      <c r="AA10" s="73"/>
    </row>
    <row r="11" spans="1:32" ht="45.6" customHeight="1">
      <c r="A11" s="169" t="s">
        <v>9</v>
      </c>
      <c r="B11" s="480"/>
      <c r="C11" s="172" t="s">
        <v>422</v>
      </c>
      <c r="D11" s="167" t="s">
        <v>369</v>
      </c>
      <c r="E11" s="167" t="s">
        <v>368</v>
      </c>
      <c r="F11" s="153">
        <v>1</v>
      </c>
      <c r="G11" s="149">
        <v>1</v>
      </c>
      <c r="H11" s="158">
        <v>1</v>
      </c>
      <c r="I11" s="161">
        <f>IFERROR((G11/H11),0)</f>
        <v>1</v>
      </c>
      <c r="J11" s="157" t="s">
        <v>509</v>
      </c>
      <c r="K11" s="152">
        <f>IFERROR(IF(F11="Según demanda",G11/H11,G11/F11),0)</f>
        <v>1</v>
      </c>
      <c r="L11" s="83">
        <v>0</v>
      </c>
      <c r="M11" s="9">
        <v>0</v>
      </c>
      <c r="N11" s="32">
        <f t="shared" ref="N11:N24" si="0">IFERROR((L11/M11),0)</f>
        <v>0</v>
      </c>
      <c r="O11" s="5" t="s">
        <v>1013</v>
      </c>
      <c r="P11" s="82">
        <f t="shared" ref="P11:P24" si="1">IFERROR(IF(F11="Según demanda",(L11+G11)/(H11+M11),(L11+G11)/F11),0)</f>
        <v>1</v>
      </c>
      <c r="Q11" s="9">
        <v>0</v>
      </c>
      <c r="R11" s="9">
        <v>0</v>
      </c>
      <c r="S11" s="32">
        <f t="shared" ref="S11:S62" si="2">IFERROR((Q11/R11),0)</f>
        <v>0</v>
      </c>
      <c r="T11" s="157" t="s">
        <v>1013</v>
      </c>
      <c r="U11" s="29">
        <f t="shared" ref="U11:U50" si="3">IFERROR(IF(F11="Según demanda",(Q11+L11+G11)/(H11+M11+R11),(Q11+L11+G11)/F11),0)</f>
        <v>1</v>
      </c>
      <c r="V11" s="9"/>
      <c r="W11" s="9"/>
      <c r="X11" s="32">
        <f t="shared" ref="X11:X24" si="4">IFERROR((V11/W11),0)</f>
        <v>0</v>
      </c>
      <c r="Y11" s="5"/>
      <c r="Z11" s="29">
        <f t="shared" ref="Z11:Z24" si="5">IFERROR(IF(F11="Según demanda",(V11+Q11+L11+G11)/(H11+M11+R11+W11),(V11+Q11+L11+G11)/F11),0)</f>
        <v>1</v>
      </c>
    </row>
    <row r="12" spans="1:32" ht="42.75" customHeight="1">
      <c r="A12" s="169" t="s">
        <v>11</v>
      </c>
      <c r="B12" s="467"/>
      <c r="C12" s="172" t="s">
        <v>423</v>
      </c>
      <c r="D12" s="167" t="s">
        <v>370</v>
      </c>
      <c r="E12" s="167" t="s">
        <v>371</v>
      </c>
      <c r="F12" s="153">
        <v>4</v>
      </c>
      <c r="G12" s="149">
        <v>1</v>
      </c>
      <c r="H12" s="27">
        <v>4</v>
      </c>
      <c r="I12" s="161">
        <f t="shared" ref="I12:I50" si="6">IFERROR((G12/H12),0)</f>
        <v>0.25</v>
      </c>
      <c r="J12" s="157" t="s">
        <v>510</v>
      </c>
      <c r="K12" s="152">
        <f t="shared" ref="K12:K50" si="7">IFERROR(IF(F12="Según demanda",G12/H12,G12/F12),0)</f>
        <v>0.25</v>
      </c>
      <c r="L12" s="83">
        <v>2</v>
      </c>
      <c r="M12" s="9">
        <v>4</v>
      </c>
      <c r="N12" s="32">
        <f t="shared" si="0"/>
        <v>0.5</v>
      </c>
      <c r="O12" s="5" t="s">
        <v>1014</v>
      </c>
      <c r="P12" s="82">
        <f t="shared" si="1"/>
        <v>0.75</v>
      </c>
      <c r="Q12" s="9">
        <v>3</v>
      </c>
      <c r="R12" s="9">
        <v>4</v>
      </c>
      <c r="S12" s="32">
        <f t="shared" si="2"/>
        <v>0.75</v>
      </c>
      <c r="T12" s="5" t="s">
        <v>1110</v>
      </c>
      <c r="U12" s="29">
        <f t="shared" si="3"/>
        <v>1.5</v>
      </c>
      <c r="V12" s="9"/>
      <c r="W12" s="9"/>
      <c r="X12" s="32">
        <f t="shared" si="4"/>
        <v>0</v>
      </c>
      <c r="Y12" s="5"/>
      <c r="Z12" s="29">
        <f t="shared" si="5"/>
        <v>1.5</v>
      </c>
    </row>
    <row r="13" spans="1:32" ht="57" customHeight="1">
      <c r="A13" s="169" t="s">
        <v>9</v>
      </c>
      <c r="B13" s="466" t="s">
        <v>372</v>
      </c>
      <c r="C13" s="172" t="s">
        <v>424</v>
      </c>
      <c r="D13" s="167" t="s">
        <v>373</v>
      </c>
      <c r="E13" s="167" t="s">
        <v>374</v>
      </c>
      <c r="F13" s="153">
        <v>4</v>
      </c>
      <c r="G13" s="149">
        <v>1</v>
      </c>
      <c r="H13" s="27">
        <v>4</v>
      </c>
      <c r="I13" s="161">
        <f t="shared" si="6"/>
        <v>0.25</v>
      </c>
      <c r="J13" s="157" t="s">
        <v>511</v>
      </c>
      <c r="K13" s="152">
        <f t="shared" si="7"/>
        <v>0.25</v>
      </c>
      <c r="L13" s="83">
        <v>2</v>
      </c>
      <c r="M13" s="9">
        <v>4</v>
      </c>
      <c r="N13" s="32">
        <f t="shared" si="0"/>
        <v>0.5</v>
      </c>
      <c r="O13" s="5" t="s">
        <v>1015</v>
      </c>
      <c r="P13" s="82">
        <f t="shared" si="1"/>
        <v>0.75</v>
      </c>
      <c r="Q13" s="9">
        <v>3</v>
      </c>
      <c r="R13" s="9">
        <v>4</v>
      </c>
      <c r="S13" s="32">
        <f t="shared" si="2"/>
        <v>0.75</v>
      </c>
      <c r="T13" s="5" t="s">
        <v>1112</v>
      </c>
      <c r="U13" s="29">
        <f t="shared" si="3"/>
        <v>1.5</v>
      </c>
      <c r="V13" s="9"/>
      <c r="W13" s="9"/>
      <c r="X13" s="32">
        <f t="shared" si="4"/>
        <v>0</v>
      </c>
      <c r="Y13" s="5"/>
      <c r="Z13" s="29">
        <f t="shared" si="5"/>
        <v>1.5</v>
      </c>
    </row>
    <row r="14" spans="1:32" ht="46.8" customHeight="1">
      <c r="A14" s="169" t="s">
        <v>9</v>
      </c>
      <c r="B14" s="480"/>
      <c r="C14" s="172" t="s">
        <v>375</v>
      </c>
      <c r="D14" s="167" t="s">
        <v>376</v>
      </c>
      <c r="E14" s="167" t="s">
        <v>374</v>
      </c>
      <c r="F14" s="153" t="s">
        <v>377</v>
      </c>
      <c r="G14" s="149">
        <v>0</v>
      </c>
      <c r="H14" s="27">
        <v>0</v>
      </c>
      <c r="I14" s="161">
        <f t="shared" si="6"/>
        <v>0</v>
      </c>
      <c r="J14" s="157" t="s">
        <v>512</v>
      </c>
      <c r="K14" s="152">
        <f t="shared" si="7"/>
        <v>0</v>
      </c>
      <c r="L14" s="83">
        <v>1</v>
      </c>
      <c r="M14" s="9">
        <v>1</v>
      </c>
      <c r="N14" s="32">
        <f t="shared" si="0"/>
        <v>1</v>
      </c>
      <c r="O14" s="5" t="s">
        <v>1024</v>
      </c>
      <c r="P14" s="82">
        <f t="shared" si="1"/>
        <v>1</v>
      </c>
      <c r="Q14" s="9">
        <v>0</v>
      </c>
      <c r="R14" s="9">
        <v>0</v>
      </c>
      <c r="S14" s="32">
        <f>IFERROR((Q14/R14),0)</f>
        <v>0</v>
      </c>
      <c r="T14" s="5" t="s">
        <v>1111</v>
      </c>
      <c r="U14" s="29">
        <f t="shared" si="3"/>
        <v>1</v>
      </c>
      <c r="V14" s="9"/>
      <c r="W14" s="9"/>
      <c r="X14" s="32">
        <f t="shared" si="4"/>
        <v>0</v>
      </c>
      <c r="Y14" s="5"/>
      <c r="Z14" s="29">
        <f>IFERROR(IF(F14="Según demanda",(V14+Q14+L14+G14)/(H14+M14+R14+W14),(V14+Q14+L14+G14)/F14),0)</f>
        <v>1</v>
      </c>
    </row>
    <row r="15" spans="1:32" ht="53.4" customHeight="1">
      <c r="A15" s="169" t="s">
        <v>41</v>
      </c>
      <c r="B15" s="467"/>
      <c r="C15" s="172" t="s">
        <v>378</v>
      </c>
      <c r="D15" s="167" t="s">
        <v>379</v>
      </c>
      <c r="E15" s="167" t="s">
        <v>368</v>
      </c>
      <c r="F15" s="153">
        <v>1</v>
      </c>
      <c r="G15" s="149">
        <v>0</v>
      </c>
      <c r="H15" s="158">
        <v>0</v>
      </c>
      <c r="I15" s="161">
        <f t="shared" si="6"/>
        <v>0</v>
      </c>
      <c r="J15" s="157"/>
      <c r="K15" s="152">
        <f t="shared" si="7"/>
        <v>0</v>
      </c>
      <c r="L15" s="83">
        <v>0</v>
      </c>
      <c r="M15" s="9">
        <v>0</v>
      </c>
      <c r="N15" s="32">
        <f t="shared" si="0"/>
        <v>0</v>
      </c>
      <c r="O15" s="5"/>
      <c r="P15" s="82">
        <f t="shared" si="1"/>
        <v>0</v>
      </c>
      <c r="Q15" s="9">
        <v>1</v>
      </c>
      <c r="R15" s="9">
        <v>1</v>
      </c>
      <c r="S15" s="32">
        <f t="shared" si="2"/>
        <v>1</v>
      </c>
      <c r="T15" s="5" t="s">
        <v>1113</v>
      </c>
      <c r="U15" s="29">
        <f t="shared" si="3"/>
        <v>1</v>
      </c>
      <c r="V15" s="9"/>
      <c r="W15" s="9"/>
      <c r="X15" s="32">
        <f t="shared" si="4"/>
        <v>0</v>
      </c>
      <c r="Y15" s="5"/>
      <c r="Z15" s="29">
        <f t="shared" si="5"/>
        <v>1</v>
      </c>
    </row>
    <row r="16" spans="1:32" ht="71.25" customHeight="1">
      <c r="A16" s="169" t="s">
        <v>12</v>
      </c>
      <c r="B16" s="605" t="s">
        <v>380</v>
      </c>
      <c r="C16" s="172" t="s">
        <v>425</v>
      </c>
      <c r="D16" s="167" t="s">
        <v>386</v>
      </c>
      <c r="E16" s="167" t="s">
        <v>472</v>
      </c>
      <c r="F16" s="153">
        <v>1</v>
      </c>
      <c r="G16" s="149">
        <v>0</v>
      </c>
      <c r="H16" s="158">
        <v>0</v>
      </c>
      <c r="I16" s="161">
        <f t="shared" si="6"/>
        <v>0</v>
      </c>
      <c r="J16" s="157" t="s">
        <v>513</v>
      </c>
      <c r="K16" s="152">
        <f t="shared" si="7"/>
        <v>0</v>
      </c>
      <c r="L16" s="83">
        <v>1</v>
      </c>
      <c r="M16" s="9">
        <v>1</v>
      </c>
      <c r="N16" s="32">
        <f t="shared" si="0"/>
        <v>1</v>
      </c>
      <c r="O16" s="5" t="s">
        <v>1025</v>
      </c>
      <c r="P16" s="82">
        <f t="shared" si="1"/>
        <v>1</v>
      </c>
      <c r="Q16" s="9">
        <v>1</v>
      </c>
      <c r="R16" s="9">
        <v>1</v>
      </c>
      <c r="S16" s="32">
        <f t="shared" si="2"/>
        <v>1</v>
      </c>
      <c r="T16" s="5" t="s">
        <v>1114</v>
      </c>
      <c r="U16" s="29">
        <f t="shared" si="3"/>
        <v>2</v>
      </c>
      <c r="V16" s="9"/>
      <c r="W16" s="9"/>
      <c r="X16" s="32">
        <f t="shared" si="4"/>
        <v>0</v>
      </c>
      <c r="Y16" s="5"/>
      <c r="Z16" s="29">
        <f t="shared" si="5"/>
        <v>2</v>
      </c>
    </row>
    <row r="17" spans="1:26" ht="69">
      <c r="A17" s="169" t="s">
        <v>13</v>
      </c>
      <c r="B17" s="606"/>
      <c r="C17" s="172" t="s">
        <v>381</v>
      </c>
      <c r="D17" s="167" t="s">
        <v>382</v>
      </c>
      <c r="E17" s="167" t="s">
        <v>368</v>
      </c>
      <c r="F17" s="153">
        <v>1</v>
      </c>
      <c r="G17" s="149">
        <v>1</v>
      </c>
      <c r="H17" s="158">
        <v>1</v>
      </c>
      <c r="I17" s="161">
        <f t="shared" si="6"/>
        <v>1</v>
      </c>
      <c r="J17" s="157" t="s">
        <v>514</v>
      </c>
      <c r="K17" s="152">
        <f t="shared" si="7"/>
        <v>1</v>
      </c>
      <c r="L17" s="83">
        <v>0</v>
      </c>
      <c r="M17" s="9">
        <v>0</v>
      </c>
      <c r="N17" s="32">
        <f t="shared" si="0"/>
        <v>0</v>
      </c>
      <c r="O17" s="5" t="s">
        <v>1026</v>
      </c>
      <c r="P17" s="82">
        <f t="shared" si="1"/>
        <v>1</v>
      </c>
      <c r="Q17" s="9">
        <v>0</v>
      </c>
      <c r="R17" s="9">
        <v>0</v>
      </c>
      <c r="S17" s="32">
        <f t="shared" si="2"/>
        <v>0</v>
      </c>
      <c r="T17" s="5" t="s">
        <v>1026</v>
      </c>
      <c r="U17" s="29">
        <f t="shared" si="3"/>
        <v>1</v>
      </c>
      <c r="V17" s="9"/>
      <c r="W17" s="9"/>
      <c r="X17" s="32">
        <f t="shared" si="4"/>
        <v>0</v>
      </c>
      <c r="Y17" s="5"/>
      <c r="Z17" s="29">
        <f>IFERROR(IF(F17="Según demanda",(V17+Q17+L17+G17)/(H17+M17+R17+W17),(V17+Q17+L17+G17)/F17),0)</f>
        <v>1</v>
      </c>
    </row>
    <row r="18" spans="1:26" ht="41.4">
      <c r="A18" s="169" t="s">
        <v>14</v>
      </c>
      <c r="B18" s="606"/>
      <c r="C18" s="172" t="s">
        <v>383</v>
      </c>
      <c r="D18" s="167" t="s">
        <v>384</v>
      </c>
      <c r="E18" s="167" t="s">
        <v>368</v>
      </c>
      <c r="F18" s="153" t="s">
        <v>388</v>
      </c>
      <c r="G18" s="149">
        <v>1</v>
      </c>
      <c r="H18" s="158">
        <v>1</v>
      </c>
      <c r="I18" s="161">
        <f t="shared" si="6"/>
        <v>1</v>
      </c>
      <c r="J18" s="157" t="s">
        <v>515</v>
      </c>
      <c r="K18" s="152">
        <f t="shared" si="7"/>
        <v>1</v>
      </c>
      <c r="L18" s="83">
        <v>0</v>
      </c>
      <c r="M18" s="9">
        <v>0</v>
      </c>
      <c r="N18" s="32">
        <f t="shared" si="0"/>
        <v>0</v>
      </c>
      <c r="O18" s="5" t="s">
        <v>1027</v>
      </c>
      <c r="P18" s="82">
        <f t="shared" si="1"/>
        <v>1</v>
      </c>
      <c r="Q18" s="9">
        <v>0</v>
      </c>
      <c r="R18" s="9">
        <v>0</v>
      </c>
      <c r="S18" s="32">
        <f t="shared" si="2"/>
        <v>0</v>
      </c>
      <c r="T18" s="5" t="s">
        <v>1027</v>
      </c>
      <c r="U18" s="29">
        <f t="shared" si="3"/>
        <v>1</v>
      </c>
      <c r="V18" s="9"/>
      <c r="W18" s="9"/>
      <c r="X18" s="32">
        <f t="shared" si="4"/>
        <v>0</v>
      </c>
      <c r="Y18" s="5"/>
      <c r="Z18" s="29">
        <f t="shared" si="5"/>
        <v>1</v>
      </c>
    </row>
    <row r="19" spans="1:26" ht="57" customHeight="1">
      <c r="A19" s="169" t="s">
        <v>42</v>
      </c>
      <c r="B19" s="607"/>
      <c r="C19" s="172" t="s">
        <v>385</v>
      </c>
      <c r="D19" s="167" t="s">
        <v>386</v>
      </c>
      <c r="E19" s="167" t="s">
        <v>387</v>
      </c>
      <c r="F19" s="153">
        <v>1</v>
      </c>
      <c r="G19" s="149">
        <v>16</v>
      </c>
      <c r="H19" s="27">
        <v>16</v>
      </c>
      <c r="I19" s="161">
        <f t="shared" si="6"/>
        <v>1</v>
      </c>
      <c r="J19" s="157" t="s">
        <v>516</v>
      </c>
      <c r="K19" s="152">
        <f t="shared" si="7"/>
        <v>16</v>
      </c>
      <c r="L19" s="83">
        <v>0</v>
      </c>
      <c r="M19" s="9">
        <v>0</v>
      </c>
      <c r="N19" s="32">
        <f t="shared" si="0"/>
        <v>0</v>
      </c>
      <c r="O19" s="5" t="s">
        <v>1026</v>
      </c>
      <c r="P19" s="82">
        <f t="shared" si="1"/>
        <v>16</v>
      </c>
      <c r="Q19" s="9">
        <v>0</v>
      </c>
      <c r="R19" s="9">
        <v>0</v>
      </c>
      <c r="S19" s="32">
        <f t="shared" si="2"/>
        <v>0</v>
      </c>
      <c r="T19" s="5" t="s">
        <v>1026</v>
      </c>
      <c r="U19" s="29">
        <f t="shared" si="3"/>
        <v>16</v>
      </c>
      <c r="V19" s="9"/>
      <c r="W19" s="9"/>
      <c r="X19" s="32">
        <f t="shared" si="4"/>
        <v>0</v>
      </c>
      <c r="Y19" s="5"/>
      <c r="Z19" s="29">
        <f t="shared" si="5"/>
        <v>16</v>
      </c>
    </row>
    <row r="20" spans="1:26" ht="171" customHeight="1">
      <c r="A20" s="169" t="s">
        <v>10</v>
      </c>
      <c r="B20" s="466" t="s">
        <v>446</v>
      </c>
      <c r="C20" s="167" t="s">
        <v>389</v>
      </c>
      <c r="D20" s="167" t="s">
        <v>390</v>
      </c>
      <c r="E20" s="167" t="s">
        <v>391</v>
      </c>
      <c r="F20" s="153" t="s">
        <v>388</v>
      </c>
      <c r="G20" s="149"/>
      <c r="H20" s="149"/>
      <c r="I20" s="151">
        <f t="shared" si="6"/>
        <v>0</v>
      </c>
      <c r="J20" s="153"/>
      <c r="K20" s="152">
        <f t="shared" si="7"/>
        <v>0</v>
      </c>
      <c r="L20" s="83"/>
      <c r="M20" s="83"/>
      <c r="N20" s="89">
        <f t="shared" si="0"/>
        <v>0</v>
      </c>
      <c r="O20" s="79" t="s">
        <v>1041</v>
      </c>
      <c r="P20" s="82">
        <f t="shared" si="1"/>
        <v>0</v>
      </c>
      <c r="Q20" s="9">
        <v>1</v>
      </c>
      <c r="R20" s="9">
        <v>1</v>
      </c>
      <c r="S20" s="32">
        <f t="shared" si="2"/>
        <v>1</v>
      </c>
      <c r="T20" s="5" t="s">
        <v>1115</v>
      </c>
      <c r="U20" s="29">
        <f t="shared" si="3"/>
        <v>1</v>
      </c>
      <c r="V20" s="9"/>
      <c r="W20" s="9"/>
      <c r="X20" s="32">
        <f t="shared" si="4"/>
        <v>0</v>
      </c>
      <c r="Y20" s="79"/>
      <c r="Z20" s="29">
        <f>IFERROR(IF(F20="Según demanda",(V20+Q20+L20+G20)/(H20+M20+R20+W20),(V20+Q20+L20+G20)/F20),0)</f>
        <v>1</v>
      </c>
    </row>
    <row r="21" spans="1:26" ht="142.5" customHeight="1">
      <c r="A21" s="169" t="s">
        <v>10</v>
      </c>
      <c r="B21" s="467"/>
      <c r="C21" s="167" t="s">
        <v>392</v>
      </c>
      <c r="D21" s="167" t="s">
        <v>390</v>
      </c>
      <c r="E21" s="167" t="s">
        <v>393</v>
      </c>
      <c r="F21" s="153" t="s">
        <v>388</v>
      </c>
      <c r="G21" s="149">
        <v>3</v>
      </c>
      <c r="H21" s="149">
        <v>4</v>
      </c>
      <c r="I21" s="151">
        <f t="shared" si="6"/>
        <v>0.75</v>
      </c>
      <c r="J21" s="153"/>
      <c r="K21" s="152">
        <f t="shared" si="7"/>
        <v>0.75</v>
      </c>
      <c r="L21" s="83">
        <v>6</v>
      </c>
      <c r="M21" s="83">
        <v>6</v>
      </c>
      <c r="N21" s="89">
        <f t="shared" si="0"/>
        <v>1</v>
      </c>
      <c r="O21" s="79"/>
      <c r="P21" s="82">
        <f t="shared" si="1"/>
        <v>0.9</v>
      </c>
      <c r="Q21" s="83">
        <v>1</v>
      </c>
      <c r="R21" s="83">
        <v>1</v>
      </c>
      <c r="S21" s="89">
        <f t="shared" si="2"/>
        <v>1</v>
      </c>
      <c r="T21" s="79" t="s">
        <v>1116</v>
      </c>
      <c r="U21" s="82">
        <f t="shared" si="3"/>
        <v>0.90909090909090906</v>
      </c>
      <c r="V21" s="83"/>
      <c r="W21" s="83"/>
      <c r="X21" s="89">
        <f t="shared" si="4"/>
        <v>0</v>
      </c>
      <c r="Y21" s="79"/>
      <c r="Z21" s="29">
        <f t="shared" si="5"/>
        <v>0.90909090909090906</v>
      </c>
    </row>
    <row r="22" spans="1:26" ht="57" customHeight="1">
      <c r="A22" s="169" t="s">
        <v>15</v>
      </c>
      <c r="B22" s="466" t="s">
        <v>447</v>
      </c>
      <c r="C22" s="167" t="s">
        <v>426</v>
      </c>
      <c r="D22" s="167" t="s">
        <v>454</v>
      </c>
      <c r="E22" s="167" t="s">
        <v>387</v>
      </c>
      <c r="F22" s="153" t="s">
        <v>377</v>
      </c>
      <c r="G22" s="149">
        <v>1</v>
      </c>
      <c r="H22" s="27">
        <v>1</v>
      </c>
      <c r="I22" s="161">
        <f t="shared" si="6"/>
        <v>1</v>
      </c>
      <c r="J22" s="157"/>
      <c r="K22" s="152">
        <f t="shared" si="7"/>
        <v>1</v>
      </c>
      <c r="L22" s="83">
        <v>1</v>
      </c>
      <c r="M22" s="9">
        <v>1</v>
      </c>
      <c r="N22" s="32">
        <f t="shared" si="0"/>
        <v>1</v>
      </c>
      <c r="O22" s="5"/>
      <c r="P22" s="82">
        <f t="shared" si="1"/>
        <v>1</v>
      </c>
      <c r="Q22" s="9">
        <v>1</v>
      </c>
      <c r="R22" s="9">
        <v>1</v>
      </c>
      <c r="S22" s="32">
        <f t="shared" si="2"/>
        <v>1</v>
      </c>
      <c r="T22" s="5"/>
      <c r="U22" s="29">
        <f t="shared" si="3"/>
        <v>1</v>
      </c>
      <c r="V22" s="9"/>
      <c r="W22" s="9"/>
      <c r="X22" s="32">
        <f t="shared" si="4"/>
        <v>0</v>
      </c>
      <c r="Y22" s="5"/>
      <c r="Z22" s="29">
        <f>IFERROR(IF(F22="Según demanda",(V22+Q22+L22+G22)/(H22+M22+R22+W22),(V22+Q22+L22+G22)/F22),0)</f>
        <v>1</v>
      </c>
    </row>
    <row r="23" spans="1:26" ht="57" customHeight="1">
      <c r="A23" s="169" t="s">
        <v>43</v>
      </c>
      <c r="B23" s="467"/>
      <c r="C23" s="167" t="s">
        <v>427</v>
      </c>
      <c r="D23" s="167" t="s">
        <v>455</v>
      </c>
      <c r="E23" s="167" t="s">
        <v>473</v>
      </c>
      <c r="F23" s="153" t="s">
        <v>377</v>
      </c>
      <c r="G23" s="149">
        <v>2</v>
      </c>
      <c r="H23" s="27">
        <v>2</v>
      </c>
      <c r="I23" s="161">
        <f t="shared" si="6"/>
        <v>1</v>
      </c>
      <c r="J23" s="157" t="s">
        <v>517</v>
      </c>
      <c r="K23" s="152">
        <f t="shared" si="7"/>
        <v>1</v>
      </c>
      <c r="L23" s="83"/>
      <c r="M23" s="9"/>
      <c r="N23" s="32">
        <f t="shared" si="0"/>
        <v>0</v>
      </c>
      <c r="O23" s="5" t="s">
        <v>1099</v>
      </c>
      <c r="P23" s="82">
        <f t="shared" si="1"/>
        <v>1</v>
      </c>
      <c r="Q23" s="9">
        <v>1</v>
      </c>
      <c r="R23" s="9">
        <v>1</v>
      </c>
      <c r="S23" s="32">
        <f t="shared" si="2"/>
        <v>1</v>
      </c>
      <c r="T23" s="5" t="s">
        <v>1117</v>
      </c>
      <c r="U23" s="29">
        <f t="shared" si="3"/>
        <v>1</v>
      </c>
      <c r="V23" s="9"/>
      <c r="W23" s="9"/>
      <c r="X23" s="32">
        <f t="shared" si="4"/>
        <v>0</v>
      </c>
      <c r="Y23" s="5"/>
      <c r="Z23" s="29">
        <f t="shared" si="5"/>
        <v>1</v>
      </c>
    </row>
    <row r="24" spans="1:26" ht="57" customHeight="1">
      <c r="A24" s="169" t="s">
        <v>16</v>
      </c>
      <c r="B24" s="265" t="s">
        <v>394</v>
      </c>
      <c r="C24" s="321" t="s">
        <v>395</v>
      </c>
      <c r="D24" s="168" t="s">
        <v>396</v>
      </c>
      <c r="E24" s="167" t="s">
        <v>368</v>
      </c>
      <c r="F24" s="153" t="s">
        <v>377</v>
      </c>
      <c r="G24" s="149">
        <v>0</v>
      </c>
      <c r="H24" s="27">
        <v>0</v>
      </c>
      <c r="I24" s="161">
        <f t="shared" si="6"/>
        <v>0</v>
      </c>
      <c r="J24" s="157"/>
      <c r="K24" s="152">
        <f t="shared" si="7"/>
        <v>0</v>
      </c>
      <c r="L24" s="83">
        <v>0</v>
      </c>
      <c r="M24" s="9">
        <v>0</v>
      </c>
      <c r="N24" s="32">
        <f t="shared" si="0"/>
        <v>0</v>
      </c>
      <c r="O24" s="5"/>
      <c r="P24" s="82">
        <f t="shared" si="1"/>
        <v>0</v>
      </c>
      <c r="Q24" s="9">
        <v>16</v>
      </c>
      <c r="R24" s="9">
        <v>16</v>
      </c>
      <c r="S24" s="32">
        <f t="shared" si="2"/>
        <v>1</v>
      </c>
      <c r="T24" s="5"/>
      <c r="U24" s="29">
        <f t="shared" si="3"/>
        <v>1</v>
      </c>
      <c r="V24" s="9"/>
      <c r="W24" s="9"/>
      <c r="X24" s="32">
        <f t="shared" si="4"/>
        <v>0</v>
      </c>
      <c r="Y24" s="5"/>
      <c r="Z24" s="29">
        <f t="shared" si="5"/>
        <v>1</v>
      </c>
    </row>
    <row r="25" spans="1:26" ht="57" customHeight="1">
      <c r="A25" s="34" t="s">
        <v>38</v>
      </c>
      <c r="B25" s="265" t="s">
        <v>397</v>
      </c>
      <c r="C25" s="321" t="s">
        <v>398</v>
      </c>
      <c r="D25" s="168" t="s">
        <v>399</v>
      </c>
      <c r="E25" s="167" t="s">
        <v>368</v>
      </c>
      <c r="F25" s="153">
        <v>2</v>
      </c>
      <c r="G25" s="149">
        <v>6</v>
      </c>
      <c r="H25" s="81">
        <v>6</v>
      </c>
      <c r="I25" s="151">
        <f t="shared" si="6"/>
        <v>1</v>
      </c>
      <c r="J25" s="10" t="s">
        <v>518</v>
      </c>
      <c r="K25" s="152">
        <f t="shared" si="7"/>
        <v>3</v>
      </c>
      <c r="L25" s="83"/>
      <c r="M25" s="9"/>
      <c r="N25" s="32">
        <f t="shared" ref="N25:N50" si="8">IFERROR((L25/M25),0)</f>
        <v>0</v>
      </c>
      <c r="O25" s="11"/>
      <c r="P25" s="29">
        <f t="shared" ref="P25:P50" si="9">IFERROR(IF(F25="Según demanda",(L25+G25)/(H25+M25),(L25+G25)/F25),0)</f>
        <v>3</v>
      </c>
      <c r="Q25" s="5"/>
      <c r="R25" s="9"/>
      <c r="S25" s="32">
        <f t="shared" si="2"/>
        <v>0</v>
      </c>
      <c r="T25" s="11"/>
      <c r="U25" s="29">
        <f t="shared" si="3"/>
        <v>3</v>
      </c>
      <c r="V25" s="9"/>
      <c r="W25" s="9"/>
      <c r="X25" s="32">
        <f t="shared" ref="X25:X62" si="10">IFERROR((V25/W25),0)</f>
        <v>0</v>
      </c>
      <c r="Y25" s="10"/>
      <c r="Z25" s="29">
        <f t="shared" ref="Z25:Z30" si="11">IFERROR(IF(F25="Según demanda",(V25+Q25+L25+G25)/(H25+M25+R25+W25),(V25+Q25+L25+G25)/F25),0)</f>
        <v>3</v>
      </c>
    </row>
    <row r="26" spans="1:26" ht="142.5" customHeight="1">
      <c r="A26" s="34" t="s">
        <v>39</v>
      </c>
      <c r="B26" s="264" t="s">
        <v>400</v>
      </c>
      <c r="C26" s="78" t="s">
        <v>1276</v>
      </c>
      <c r="D26" s="167" t="s">
        <v>401</v>
      </c>
      <c r="E26" s="167" t="s">
        <v>402</v>
      </c>
      <c r="F26" s="153">
        <v>1</v>
      </c>
      <c r="G26" s="149">
        <v>2</v>
      </c>
      <c r="H26" s="81">
        <v>2</v>
      </c>
      <c r="I26" s="151">
        <f t="shared" si="6"/>
        <v>1</v>
      </c>
      <c r="J26" s="10" t="s">
        <v>520</v>
      </c>
      <c r="K26" s="152">
        <f t="shared" si="7"/>
        <v>2</v>
      </c>
      <c r="L26" s="9">
        <v>2</v>
      </c>
      <c r="M26" s="9">
        <v>2</v>
      </c>
      <c r="N26" s="32">
        <f t="shared" si="8"/>
        <v>1</v>
      </c>
      <c r="O26" s="11"/>
      <c r="P26" s="29">
        <f t="shared" si="9"/>
        <v>4</v>
      </c>
      <c r="Q26" s="5">
        <v>1</v>
      </c>
      <c r="R26" s="9">
        <v>1</v>
      </c>
      <c r="S26" s="32">
        <f t="shared" si="2"/>
        <v>1</v>
      </c>
      <c r="T26" s="11" t="s">
        <v>1118</v>
      </c>
      <c r="U26" s="29">
        <f t="shared" si="3"/>
        <v>5</v>
      </c>
      <c r="V26" s="9"/>
      <c r="W26" s="9"/>
      <c r="X26" s="32">
        <f t="shared" si="10"/>
        <v>0</v>
      </c>
      <c r="Y26" s="11"/>
      <c r="Z26" s="29">
        <f t="shared" si="11"/>
        <v>5</v>
      </c>
    </row>
    <row r="27" spans="1:26" ht="71.25" customHeight="1">
      <c r="A27" s="34" t="s">
        <v>40</v>
      </c>
      <c r="B27" s="466" t="s">
        <v>411</v>
      </c>
      <c r="C27" s="603" t="s">
        <v>428</v>
      </c>
      <c r="D27" s="176" t="s">
        <v>456</v>
      </c>
      <c r="E27" s="167" t="s">
        <v>474</v>
      </c>
      <c r="F27" s="153" t="s">
        <v>377</v>
      </c>
      <c r="G27" s="149">
        <v>10</v>
      </c>
      <c r="H27" s="81">
        <v>10</v>
      </c>
      <c r="I27" s="151">
        <f t="shared" si="6"/>
        <v>1</v>
      </c>
      <c r="J27" s="10"/>
      <c r="K27" s="152">
        <f t="shared" si="7"/>
        <v>1</v>
      </c>
      <c r="L27" s="9">
        <v>14</v>
      </c>
      <c r="M27" s="9">
        <v>14</v>
      </c>
      <c r="N27" s="32">
        <f t="shared" si="8"/>
        <v>1</v>
      </c>
      <c r="O27" s="10" t="s">
        <v>1100</v>
      </c>
      <c r="P27" s="29">
        <f t="shared" si="9"/>
        <v>1</v>
      </c>
      <c r="Q27" s="5">
        <v>12</v>
      </c>
      <c r="R27" s="9">
        <v>12</v>
      </c>
      <c r="S27" s="32">
        <f t="shared" si="2"/>
        <v>1</v>
      </c>
      <c r="T27" s="10"/>
      <c r="U27" s="29">
        <f t="shared" si="3"/>
        <v>1</v>
      </c>
      <c r="V27" s="9"/>
      <c r="W27" s="9"/>
      <c r="X27" s="32">
        <f t="shared" si="10"/>
        <v>0</v>
      </c>
      <c r="Y27" s="10"/>
      <c r="Z27" s="29">
        <f t="shared" si="11"/>
        <v>1</v>
      </c>
    </row>
    <row r="28" spans="1:26" ht="71.25" customHeight="1">
      <c r="A28" s="34" t="s">
        <v>40</v>
      </c>
      <c r="B28" s="480"/>
      <c r="C28" s="604"/>
      <c r="D28" s="612" t="s">
        <v>412</v>
      </c>
      <c r="E28" s="98" t="s">
        <v>413</v>
      </c>
      <c r="F28" s="153" t="s">
        <v>410</v>
      </c>
      <c r="G28" s="149">
        <v>10</v>
      </c>
      <c r="H28" s="81">
        <v>10</v>
      </c>
      <c r="I28" s="151">
        <f t="shared" si="6"/>
        <v>1</v>
      </c>
      <c r="J28" s="90"/>
      <c r="K28" s="152">
        <f t="shared" si="7"/>
        <v>0</v>
      </c>
      <c r="L28" s="9">
        <v>8</v>
      </c>
      <c r="M28" s="95">
        <v>8</v>
      </c>
      <c r="N28" s="32">
        <f t="shared" si="8"/>
        <v>1</v>
      </c>
      <c r="O28" s="10" t="s">
        <v>1100</v>
      </c>
      <c r="P28" s="29">
        <f t="shared" si="9"/>
        <v>0</v>
      </c>
      <c r="Q28" s="5">
        <v>12</v>
      </c>
      <c r="R28" s="9">
        <v>12</v>
      </c>
      <c r="S28" s="32">
        <f t="shared" si="2"/>
        <v>1</v>
      </c>
      <c r="T28" s="10"/>
      <c r="U28" s="29">
        <f t="shared" si="3"/>
        <v>0</v>
      </c>
      <c r="V28" s="9"/>
      <c r="W28" s="9"/>
      <c r="X28" s="32">
        <f t="shared" si="10"/>
        <v>0</v>
      </c>
      <c r="Y28" s="10"/>
      <c r="Z28" s="29">
        <f t="shared" si="11"/>
        <v>0</v>
      </c>
    </row>
    <row r="29" spans="1:26" ht="69">
      <c r="A29" s="34" t="s">
        <v>40</v>
      </c>
      <c r="B29" s="480"/>
      <c r="C29" s="176" t="s">
        <v>414</v>
      </c>
      <c r="D29" s="613"/>
      <c r="E29" s="98" t="s">
        <v>475</v>
      </c>
      <c r="F29" s="91" t="s">
        <v>377</v>
      </c>
      <c r="G29" s="149">
        <v>8</v>
      </c>
      <c r="H29" s="81">
        <v>10</v>
      </c>
      <c r="I29" s="151">
        <f t="shared" si="6"/>
        <v>0.8</v>
      </c>
      <c r="J29" s="92"/>
      <c r="K29" s="152">
        <f t="shared" si="7"/>
        <v>0.8</v>
      </c>
      <c r="L29" s="9">
        <v>1</v>
      </c>
      <c r="M29" s="9">
        <v>1</v>
      </c>
      <c r="N29" s="32">
        <f t="shared" si="8"/>
        <v>1</v>
      </c>
      <c r="O29" s="10" t="s">
        <v>1100</v>
      </c>
      <c r="P29" s="29">
        <f t="shared" si="9"/>
        <v>0.81818181818181823</v>
      </c>
      <c r="Q29" s="5">
        <v>12</v>
      </c>
      <c r="R29" s="9">
        <v>12</v>
      </c>
      <c r="S29" s="32">
        <f t="shared" si="2"/>
        <v>1</v>
      </c>
      <c r="T29" s="92"/>
      <c r="U29" s="29">
        <f t="shared" si="3"/>
        <v>0.91304347826086951</v>
      </c>
      <c r="V29" s="9"/>
      <c r="W29" s="9"/>
      <c r="X29" s="32">
        <f t="shared" si="10"/>
        <v>0</v>
      </c>
      <c r="Y29" s="92"/>
      <c r="Z29" s="29">
        <f t="shared" si="11"/>
        <v>0.91304347826086951</v>
      </c>
    </row>
    <row r="30" spans="1:26" ht="82.8">
      <c r="A30" s="212" t="s">
        <v>40</v>
      </c>
      <c r="B30" s="480"/>
      <c r="C30" s="176" t="s">
        <v>415</v>
      </c>
      <c r="D30" s="176" t="s">
        <v>457</v>
      </c>
      <c r="E30" s="167" t="s">
        <v>476</v>
      </c>
      <c r="F30" s="93" t="s">
        <v>410</v>
      </c>
      <c r="G30" s="149">
        <v>0</v>
      </c>
      <c r="H30" s="81">
        <v>0</v>
      </c>
      <c r="I30" s="151">
        <f t="shared" si="6"/>
        <v>0</v>
      </c>
      <c r="J30" s="10" t="s">
        <v>542</v>
      </c>
      <c r="K30" s="152">
        <f t="shared" si="7"/>
        <v>0</v>
      </c>
      <c r="L30" s="9">
        <v>0</v>
      </c>
      <c r="M30" s="9">
        <v>0</v>
      </c>
      <c r="N30" s="32">
        <f t="shared" si="8"/>
        <v>0</v>
      </c>
      <c r="O30" s="11" t="s">
        <v>1016</v>
      </c>
      <c r="P30" s="29">
        <f t="shared" si="9"/>
        <v>0</v>
      </c>
      <c r="Q30" s="5">
        <v>1</v>
      </c>
      <c r="R30" s="9">
        <v>1</v>
      </c>
      <c r="S30" s="32">
        <f t="shared" si="2"/>
        <v>1</v>
      </c>
      <c r="T30" s="10" t="s">
        <v>1165</v>
      </c>
      <c r="U30" s="29">
        <f t="shared" si="3"/>
        <v>0</v>
      </c>
      <c r="V30" s="9"/>
      <c r="W30" s="9"/>
      <c r="X30" s="32">
        <f t="shared" si="10"/>
        <v>0</v>
      </c>
      <c r="Y30" s="10"/>
      <c r="Z30" s="29">
        <f t="shared" si="11"/>
        <v>0</v>
      </c>
    </row>
    <row r="31" spans="1:26" ht="71.25" customHeight="1">
      <c r="A31" s="212" t="s">
        <v>40</v>
      </c>
      <c r="B31" s="480"/>
      <c r="C31" s="176" t="s">
        <v>416</v>
      </c>
      <c r="D31" s="177" t="s">
        <v>417</v>
      </c>
      <c r="E31" s="167" t="s">
        <v>477</v>
      </c>
      <c r="F31" s="91" t="s">
        <v>377</v>
      </c>
      <c r="G31" s="80">
        <v>3</v>
      </c>
      <c r="H31" s="81">
        <v>3</v>
      </c>
      <c r="I31" s="161">
        <f t="shared" si="6"/>
        <v>1</v>
      </c>
      <c r="J31" s="153"/>
      <c r="K31" s="152">
        <f t="shared" si="7"/>
        <v>1</v>
      </c>
      <c r="L31" s="80">
        <v>4</v>
      </c>
      <c r="M31" s="83">
        <v>4</v>
      </c>
      <c r="N31" s="32">
        <f t="shared" si="8"/>
        <v>1</v>
      </c>
      <c r="O31" s="92"/>
      <c r="P31" s="82">
        <f t="shared" si="9"/>
        <v>1</v>
      </c>
      <c r="Q31" s="83">
        <v>8</v>
      </c>
      <c r="R31" s="83">
        <v>13</v>
      </c>
      <c r="S31" s="32">
        <f t="shared" si="2"/>
        <v>0.61538461538461542</v>
      </c>
      <c r="T31" s="92" t="s">
        <v>1166</v>
      </c>
      <c r="U31" s="82">
        <f t="shared" si="3"/>
        <v>0.75</v>
      </c>
      <c r="V31" s="83"/>
      <c r="W31" s="83"/>
      <c r="X31" s="32">
        <f t="shared" si="10"/>
        <v>0</v>
      </c>
      <c r="Y31" s="92"/>
      <c r="Z31" s="82">
        <f>IFERROR(IF(F31="Según demanda",(V31+Q31+L31+G31)/(H31+M31+R31+W31),(V31+Q31+L31+G31)/F31),0)</f>
        <v>0.75</v>
      </c>
    </row>
    <row r="32" spans="1:26" ht="85.5" customHeight="1">
      <c r="A32" s="212" t="s">
        <v>40</v>
      </c>
      <c r="B32" s="480"/>
      <c r="C32" s="176" t="s">
        <v>429</v>
      </c>
      <c r="D32" s="176" t="s">
        <v>418</v>
      </c>
      <c r="E32" s="167" t="s">
        <v>478</v>
      </c>
      <c r="F32" s="94" t="s">
        <v>377</v>
      </c>
      <c r="G32" s="80">
        <v>0</v>
      </c>
      <c r="H32" s="81">
        <v>0</v>
      </c>
      <c r="I32" s="161">
        <f t="shared" si="6"/>
        <v>0</v>
      </c>
      <c r="J32" s="153" t="s">
        <v>519</v>
      </c>
      <c r="K32" s="152">
        <f t="shared" si="7"/>
        <v>0</v>
      </c>
      <c r="L32" s="80">
        <v>0</v>
      </c>
      <c r="M32" s="83">
        <v>0</v>
      </c>
      <c r="N32" s="32">
        <f t="shared" si="8"/>
        <v>0</v>
      </c>
      <c r="O32" s="92" t="s">
        <v>1017</v>
      </c>
      <c r="P32" s="82">
        <f t="shared" si="9"/>
        <v>0</v>
      </c>
      <c r="Q32" s="83">
        <v>1</v>
      </c>
      <c r="R32" s="83">
        <v>1</v>
      </c>
      <c r="S32" s="32">
        <f t="shared" si="2"/>
        <v>1</v>
      </c>
      <c r="T32" s="92" t="s">
        <v>1167</v>
      </c>
      <c r="U32" s="82">
        <f t="shared" si="3"/>
        <v>1</v>
      </c>
      <c r="V32" s="83"/>
      <c r="W32" s="83"/>
      <c r="X32" s="32">
        <f t="shared" si="10"/>
        <v>0</v>
      </c>
      <c r="Y32" s="92"/>
      <c r="Z32" s="82">
        <f>IFERROR(IF(F32="Según demanda",(V32+Q32+L32+G32)/(H32+M32+R32+W32),(V32+Q32+L32+G32)/F32),0)</f>
        <v>1</v>
      </c>
    </row>
    <row r="33" spans="1:26" ht="82.8">
      <c r="A33" s="212" t="s">
        <v>40</v>
      </c>
      <c r="B33" s="480"/>
      <c r="C33" s="176" t="s">
        <v>430</v>
      </c>
      <c r="D33" s="176" t="s">
        <v>458</v>
      </c>
      <c r="E33" s="167" t="s">
        <v>479</v>
      </c>
      <c r="F33" s="94" t="s">
        <v>377</v>
      </c>
      <c r="G33" s="149">
        <v>3</v>
      </c>
      <c r="H33" s="81">
        <v>3</v>
      </c>
      <c r="I33" s="161">
        <f t="shared" si="6"/>
        <v>1</v>
      </c>
      <c r="J33" s="153"/>
      <c r="K33" s="152">
        <f t="shared" si="7"/>
        <v>1</v>
      </c>
      <c r="L33" s="80">
        <v>4</v>
      </c>
      <c r="M33" s="83">
        <v>4</v>
      </c>
      <c r="N33" s="32">
        <f t="shared" si="8"/>
        <v>1</v>
      </c>
      <c r="O33" s="92" t="s">
        <v>1018</v>
      </c>
      <c r="P33" s="82">
        <f t="shared" si="9"/>
        <v>1</v>
      </c>
      <c r="Q33" s="83">
        <v>8</v>
      </c>
      <c r="R33" s="83">
        <v>13</v>
      </c>
      <c r="S33" s="32">
        <f t="shared" si="2"/>
        <v>0.61538461538461542</v>
      </c>
      <c r="T33" s="92" t="s">
        <v>1168</v>
      </c>
      <c r="U33" s="82">
        <f t="shared" si="3"/>
        <v>0.75</v>
      </c>
      <c r="V33" s="83"/>
      <c r="W33" s="83"/>
      <c r="X33" s="32">
        <f t="shared" si="10"/>
        <v>0</v>
      </c>
      <c r="Y33" s="92"/>
      <c r="Z33" s="82">
        <f>IFERROR(IF(F33="Según demanda",(V33+Q33+L33+G33)/(H33+M33+R33+W33),(V33+Q33+L33+G33)/F33),0)</f>
        <v>0.75</v>
      </c>
    </row>
    <row r="34" spans="1:26" ht="55.8">
      <c r="A34" s="212" t="s">
        <v>40</v>
      </c>
      <c r="B34" s="480"/>
      <c r="C34" s="176" t="s">
        <v>431</v>
      </c>
      <c r="D34" s="176" t="s">
        <v>459</v>
      </c>
      <c r="E34" s="167" t="s">
        <v>480</v>
      </c>
      <c r="F34" s="94" t="s">
        <v>377</v>
      </c>
      <c r="G34" s="149">
        <v>0</v>
      </c>
      <c r="H34" s="84">
        <v>0</v>
      </c>
      <c r="I34" s="161">
        <f t="shared" si="6"/>
        <v>0</v>
      </c>
      <c r="J34" s="153" t="s">
        <v>513</v>
      </c>
      <c r="K34" s="152">
        <f t="shared" si="7"/>
        <v>0</v>
      </c>
      <c r="L34" s="80">
        <v>0</v>
      </c>
      <c r="M34" s="83">
        <v>0</v>
      </c>
      <c r="N34" s="32">
        <f t="shared" si="8"/>
        <v>0</v>
      </c>
      <c r="O34" s="92" t="s">
        <v>1019</v>
      </c>
      <c r="P34" s="82">
        <f t="shared" si="9"/>
        <v>0</v>
      </c>
      <c r="Q34" s="80">
        <v>3</v>
      </c>
      <c r="R34" s="83">
        <v>3</v>
      </c>
      <c r="S34" s="32">
        <f t="shared" si="2"/>
        <v>1</v>
      </c>
      <c r="T34" s="117" t="s">
        <v>1169</v>
      </c>
      <c r="U34" s="82">
        <f t="shared" si="3"/>
        <v>1</v>
      </c>
      <c r="V34" s="83"/>
      <c r="W34" s="83"/>
      <c r="X34" s="32">
        <f t="shared" si="10"/>
        <v>0</v>
      </c>
      <c r="Y34" s="92"/>
      <c r="Z34" s="82">
        <f>IFERROR(IF(F34="Según demanda",(V34+Q34+L34+G34)/(H34+M34+R34+W34),(V34+Q34+L34+G34)/F34),0)</f>
        <v>1</v>
      </c>
    </row>
    <row r="35" spans="1:26" ht="71.25" customHeight="1">
      <c r="A35" s="212" t="s">
        <v>40</v>
      </c>
      <c r="B35" s="480"/>
      <c r="C35" s="176" t="s">
        <v>419</v>
      </c>
      <c r="D35" s="176" t="s">
        <v>420</v>
      </c>
      <c r="E35" s="167" t="s">
        <v>481</v>
      </c>
      <c r="F35" s="94" t="s">
        <v>377</v>
      </c>
      <c r="G35" s="149">
        <v>1</v>
      </c>
      <c r="H35" s="84">
        <v>1</v>
      </c>
      <c r="I35" s="161">
        <f t="shared" si="6"/>
        <v>1</v>
      </c>
      <c r="J35" s="85" t="s">
        <v>1020</v>
      </c>
      <c r="K35" s="152">
        <f t="shared" si="7"/>
        <v>1</v>
      </c>
      <c r="L35" s="83">
        <v>0</v>
      </c>
      <c r="M35" s="83">
        <v>0</v>
      </c>
      <c r="N35" s="32">
        <f t="shared" si="8"/>
        <v>0</v>
      </c>
      <c r="O35" s="85"/>
      <c r="P35" s="82">
        <f t="shared" si="9"/>
        <v>1</v>
      </c>
      <c r="Q35" s="83">
        <v>0</v>
      </c>
      <c r="R35" s="83">
        <v>0</v>
      </c>
      <c r="S35" s="32">
        <f t="shared" si="2"/>
        <v>0</v>
      </c>
      <c r="T35" s="122"/>
      <c r="U35" s="82">
        <f t="shared" si="3"/>
        <v>1</v>
      </c>
      <c r="V35" s="83"/>
      <c r="W35" s="83"/>
      <c r="X35" s="32">
        <f t="shared" si="10"/>
        <v>0</v>
      </c>
      <c r="Y35" s="85"/>
      <c r="Z35" s="82">
        <f t="shared" ref="Z35:Z40" si="12">IFERROR(IF(F35="Según demanda",(V35+Q35+L35+G35)/(H35+M35+R35+W35),(V35+Q35+L35+G35)/F35),0)</f>
        <v>1</v>
      </c>
    </row>
    <row r="36" spans="1:26" ht="43.2">
      <c r="A36" s="212" t="s">
        <v>40</v>
      </c>
      <c r="B36" s="467"/>
      <c r="C36" s="74" t="s">
        <v>432</v>
      </c>
      <c r="D36" s="74" t="s">
        <v>460</v>
      </c>
      <c r="E36" s="74" t="s">
        <v>482</v>
      </c>
      <c r="F36" s="94">
        <v>4</v>
      </c>
      <c r="G36" s="149">
        <v>1</v>
      </c>
      <c r="H36" s="81">
        <v>1</v>
      </c>
      <c r="I36" s="161">
        <f t="shared" si="6"/>
        <v>1</v>
      </c>
      <c r="J36" s="86"/>
      <c r="K36" s="152">
        <f t="shared" si="7"/>
        <v>0.25</v>
      </c>
      <c r="L36" s="83">
        <v>1</v>
      </c>
      <c r="M36" s="83">
        <v>1</v>
      </c>
      <c r="N36" s="32">
        <f t="shared" si="8"/>
        <v>1</v>
      </c>
      <c r="O36" s="117"/>
      <c r="P36" s="82">
        <f t="shared" si="9"/>
        <v>0.5</v>
      </c>
      <c r="Q36" s="83">
        <v>1</v>
      </c>
      <c r="R36" s="83">
        <v>1</v>
      </c>
      <c r="S36" s="32">
        <f t="shared" si="2"/>
        <v>1</v>
      </c>
      <c r="T36" s="86"/>
      <c r="U36" s="82">
        <f t="shared" si="3"/>
        <v>0.75</v>
      </c>
      <c r="V36" s="83"/>
      <c r="W36" s="83"/>
      <c r="X36" s="32">
        <f t="shared" si="10"/>
        <v>0</v>
      </c>
      <c r="Y36" s="138"/>
      <c r="Z36" s="82">
        <f t="shared" si="12"/>
        <v>0.75</v>
      </c>
    </row>
    <row r="37" spans="1:26" ht="82.8">
      <c r="A37" s="212" t="s">
        <v>40</v>
      </c>
      <c r="B37" s="609" t="s">
        <v>403</v>
      </c>
      <c r="C37" s="173" t="s">
        <v>433</v>
      </c>
      <c r="D37" s="178" t="s">
        <v>404</v>
      </c>
      <c r="E37" s="167" t="s">
        <v>483</v>
      </c>
      <c r="F37" s="94">
        <v>4</v>
      </c>
      <c r="G37" s="87">
        <v>1</v>
      </c>
      <c r="H37" s="84">
        <v>1</v>
      </c>
      <c r="I37" s="161">
        <f t="shared" si="6"/>
        <v>1</v>
      </c>
      <c r="J37" s="153" t="s">
        <v>543</v>
      </c>
      <c r="K37" s="152">
        <f t="shared" si="7"/>
        <v>0.25</v>
      </c>
      <c r="L37" s="133">
        <v>1</v>
      </c>
      <c r="M37" s="87">
        <v>1</v>
      </c>
      <c r="N37" s="32">
        <f t="shared" si="8"/>
        <v>1</v>
      </c>
      <c r="O37" s="118" t="s">
        <v>1021</v>
      </c>
      <c r="P37" s="82">
        <f t="shared" si="9"/>
        <v>0.5</v>
      </c>
      <c r="Q37" s="123">
        <v>1</v>
      </c>
      <c r="R37" s="123">
        <v>1</v>
      </c>
      <c r="S37" s="32">
        <f t="shared" si="2"/>
        <v>1</v>
      </c>
      <c r="T37" s="124" t="s">
        <v>1021</v>
      </c>
      <c r="U37" s="82">
        <f t="shared" si="3"/>
        <v>0.75</v>
      </c>
      <c r="V37" s="134"/>
      <c r="W37" s="33"/>
      <c r="X37" s="32">
        <f t="shared" si="10"/>
        <v>0</v>
      </c>
      <c r="Y37" s="118"/>
      <c r="Z37" s="82">
        <f t="shared" si="12"/>
        <v>0.75</v>
      </c>
    </row>
    <row r="38" spans="1:26" ht="82.8">
      <c r="A38" s="212" t="s">
        <v>40</v>
      </c>
      <c r="B38" s="610"/>
      <c r="C38" s="174" t="s">
        <v>405</v>
      </c>
      <c r="D38" s="178" t="s">
        <v>406</v>
      </c>
      <c r="E38" s="178" t="s">
        <v>407</v>
      </c>
      <c r="F38" s="94" t="s">
        <v>377</v>
      </c>
      <c r="G38" s="87">
        <v>0</v>
      </c>
      <c r="H38" s="84">
        <v>0</v>
      </c>
      <c r="I38" s="161">
        <f t="shared" si="6"/>
        <v>0</v>
      </c>
      <c r="J38" s="88"/>
      <c r="K38" s="152">
        <f t="shared" si="7"/>
        <v>0</v>
      </c>
      <c r="L38" s="133">
        <v>0</v>
      </c>
      <c r="M38" s="87">
        <v>0</v>
      </c>
      <c r="N38" s="32">
        <f t="shared" si="8"/>
        <v>0</v>
      </c>
      <c r="O38" s="88"/>
      <c r="P38" s="82">
        <f t="shared" si="9"/>
        <v>0</v>
      </c>
      <c r="Q38" s="120">
        <v>1</v>
      </c>
      <c r="R38" s="87">
        <v>1</v>
      </c>
      <c r="S38" s="125">
        <f t="shared" si="2"/>
        <v>1</v>
      </c>
      <c r="T38" s="124" t="s">
        <v>1170</v>
      </c>
      <c r="U38" s="126">
        <f t="shared" si="3"/>
        <v>1</v>
      </c>
      <c r="V38" s="94"/>
      <c r="W38" s="127"/>
      <c r="X38" s="32">
        <f t="shared" si="10"/>
        <v>0</v>
      </c>
      <c r="Y38" s="124"/>
      <c r="Z38" s="139">
        <f t="shared" si="12"/>
        <v>1</v>
      </c>
    </row>
    <row r="39" spans="1:26" ht="55.2">
      <c r="A39" s="212" t="s">
        <v>40</v>
      </c>
      <c r="B39" s="610"/>
      <c r="C39" s="174" t="s">
        <v>434</v>
      </c>
      <c r="D39" s="178" t="s">
        <v>408</v>
      </c>
      <c r="E39" s="167" t="s">
        <v>409</v>
      </c>
      <c r="F39" s="171"/>
      <c r="G39" s="87">
        <v>3</v>
      </c>
      <c r="H39" s="84">
        <v>3</v>
      </c>
      <c r="I39" s="161">
        <f t="shared" si="6"/>
        <v>1</v>
      </c>
      <c r="J39" s="153"/>
      <c r="K39" s="152">
        <f t="shared" si="7"/>
        <v>0</v>
      </c>
      <c r="L39" s="133">
        <v>4</v>
      </c>
      <c r="M39" s="87">
        <v>4</v>
      </c>
      <c r="N39" s="32">
        <f t="shared" si="8"/>
        <v>1</v>
      </c>
      <c r="O39" s="92"/>
      <c r="P39" s="82">
        <f t="shared" si="9"/>
        <v>0</v>
      </c>
      <c r="Q39" s="94">
        <v>7</v>
      </c>
      <c r="R39" s="127" t="s">
        <v>1157</v>
      </c>
      <c r="S39" s="32">
        <f t="shared" si="2"/>
        <v>1</v>
      </c>
      <c r="T39" s="88"/>
      <c r="U39" s="82">
        <f t="shared" si="3"/>
        <v>0</v>
      </c>
      <c r="V39" s="94"/>
      <c r="W39" s="127"/>
      <c r="X39" s="32">
        <f t="shared" si="10"/>
        <v>0</v>
      </c>
      <c r="Y39" s="140"/>
      <c r="Z39" s="82">
        <f t="shared" si="12"/>
        <v>0</v>
      </c>
    </row>
    <row r="40" spans="1:26" ht="55.2">
      <c r="A40" s="212" t="s">
        <v>40</v>
      </c>
      <c r="B40" s="610"/>
      <c r="C40" s="174" t="s">
        <v>435</v>
      </c>
      <c r="D40" s="178" t="s">
        <v>461</v>
      </c>
      <c r="E40" s="167" t="s">
        <v>368</v>
      </c>
      <c r="F40" s="166"/>
      <c r="G40" s="87">
        <v>0</v>
      </c>
      <c r="H40" s="84">
        <v>0</v>
      </c>
      <c r="I40" s="161">
        <f t="shared" si="6"/>
        <v>0</v>
      </c>
      <c r="J40" s="124" t="s">
        <v>544</v>
      </c>
      <c r="K40" s="152">
        <f t="shared" si="7"/>
        <v>0</v>
      </c>
      <c r="L40" s="273">
        <v>0</v>
      </c>
      <c r="M40" s="87">
        <v>0</v>
      </c>
      <c r="N40" s="32">
        <f t="shared" si="8"/>
        <v>0</v>
      </c>
      <c r="O40" s="124" t="s">
        <v>544</v>
      </c>
      <c r="P40" s="82">
        <f t="shared" si="9"/>
        <v>0</v>
      </c>
      <c r="Q40" s="120">
        <v>1</v>
      </c>
      <c r="R40" s="87">
        <v>3</v>
      </c>
      <c r="S40" s="32">
        <f t="shared" si="2"/>
        <v>0.33333333333333331</v>
      </c>
      <c r="T40" s="124" t="s">
        <v>1171</v>
      </c>
      <c r="U40" s="82">
        <f t="shared" si="3"/>
        <v>0</v>
      </c>
      <c r="V40" s="94"/>
      <c r="W40" s="127"/>
      <c r="X40" s="32">
        <f t="shared" si="10"/>
        <v>0</v>
      </c>
      <c r="Y40" s="141"/>
      <c r="Z40" s="82">
        <f t="shared" si="12"/>
        <v>0</v>
      </c>
    </row>
    <row r="41" spans="1:26" ht="96.6">
      <c r="A41" s="212" t="s">
        <v>40</v>
      </c>
      <c r="B41" s="610"/>
      <c r="C41" s="174" t="s">
        <v>436</v>
      </c>
      <c r="D41" s="178" t="s">
        <v>462</v>
      </c>
      <c r="E41" s="178" t="s">
        <v>368</v>
      </c>
      <c r="F41" s="153"/>
      <c r="G41" s="80">
        <v>0</v>
      </c>
      <c r="H41" s="81">
        <v>0</v>
      </c>
      <c r="I41" s="161">
        <f t="shared" si="6"/>
        <v>0</v>
      </c>
      <c r="J41" s="153" t="s">
        <v>519</v>
      </c>
      <c r="K41" s="152">
        <f t="shared" si="7"/>
        <v>0</v>
      </c>
      <c r="L41" s="119">
        <v>1</v>
      </c>
      <c r="M41" s="83">
        <v>1</v>
      </c>
      <c r="N41" s="32">
        <f t="shared" si="8"/>
        <v>1</v>
      </c>
      <c r="O41" s="92" t="s">
        <v>1022</v>
      </c>
      <c r="P41" s="82">
        <f t="shared" si="9"/>
        <v>0</v>
      </c>
      <c r="Q41" s="83">
        <v>1</v>
      </c>
      <c r="R41" s="83">
        <v>1</v>
      </c>
      <c r="S41" s="32">
        <f t="shared" si="2"/>
        <v>1</v>
      </c>
      <c r="T41" s="92" t="s">
        <v>1172</v>
      </c>
      <c r="U41" s="82">
        <f t="shared" si="3"/>
        <v>0</v>
      </c>
      <c r="V41" s="9"/>
      <c r="W41" s="9"/>
      <c r="X41" s="32">
        <f t="shared" si="10"/>
        <v>0</v>
      </c>
      <c r="Y41" s="5"/>
      <c r="Z41" s="29">
        <f>IFERROR(IF(F41="Según demanda",(V41+Q41+L41+G41)/(H41+M41+R41+W41),(V41+Q41+L41+G41)/F41),0)</f>
        <v>0</v>
      </c>
    </row>
    <row r="42" spans="1:26" ht="55.2">
      <c r="A42" s="212" t="s">
        <v>40</v>
      </c>
      <c r="B42" s="610"/>
      <c r="C42" s="174" t="s">
        <v>437</v>
      </c>
      <c r="D42" s="178" t="s">
        <v>463</v>
      </c>
      <c r="E42" s="178" t="s">
        <v>368</v>
      </c>
      <c r="F42" s="153"/>
      <c r="G42" s="80">
        <v>0</v>
      </c>
      <c r="H42" s="81">
        <v>0</v>
      </c>
      <c r="I42" s="161">
        <f t="shared" si="6"/>
        <v>0</v>
      </c>
      <c r="J42" s="153"/>
      <c r="K42" s="152">
        <f t="shared" si="7"/>
        <v>0</v>
      </c>
      <c r="L42" s="119">
        <v>0</v>
      </c>
      <c r="M42" s="83">
        <v>0</v>
      </c>
      <c r="N42" s="32">
        <f t="shared" si="8"/>
        <v>0</v>
      </c>
      <c r="O42" s="92" t="s">
        <v>1023</v>
      </c>
      <c r="P42" s="82">
        <f t="shared" si="9"/>
        <v>0</v>
      </c>
      <c r="Q42" s="83">
        <v>0</v>
      </c>
      <c r="R42" s="83">
        <v>0</v>
      </c>
      <c r="S42" s="32">
        <f t="shared" si="2"/>
        <v>0</v>
      </c>
      <c r="T42" s="92" t="s">
        <v>1023</v>
      </c>
      <c r="U42" s="82">
        <f t="shared" si="3"/>
        <v>0</v>
      </c>
      <c r="V42" s="9"/>
      <c r="W42" s="9"/>
      <c r="X42" s="32">
        <f t="shared" si="10"/>
        <v>0</v>
      </c>
      <c r="Y42" s="5"/>
      <c r="Z42" s="29">
        <f>IFERROR(IF(F42="Según demanda",(V42+Q42+L42+G42)/(H42+M42+R42+W42),(V42+Q42+L42+G42)/F42),0)</f>
        <v>0</v>
      </c>
    </row>
    <row r="43" spans="1:26" ht="41.4">
      <c r="A43" s="212" t="s">
        <v>40</v>
      </c>
      <c r="B43" s="610"/>
      <c r="C43" s="174" t="s">
        <v>438</v>
      </c>
      <c r="D43" s="178" t="s">
        <v>464</v>
      </c>
      <c r="E43" s="178" t="s">
        <v>368</v>
      </c>
      <c r="F43" s="153"/>
      <c r="G43" s="149">
        <v>4647</v>
      </c>
      <c r="H43" s="81">
        <v>4647</v>
      </c>
      <c r="I43" s="161">
        <f t="shared" si="6"/>
        <v>1</v>
      </c>
      <c r="J43" s="153"/>
      <c r="K43" s="152">
        <f t="shared" si="7"/>
        <v>0</v>
      </c>
      <c r="L43" s="119">
        <v>502</v>
      </c>
      <c r="M43" s="83">
        <v>502</v>
      </c>
      <c r="N43" s="32">
        <f t="shared" si="8"/>
        <v>1</v>
      </c>
      <c r="O43" s="92"/>
      <c r="P43" s="82">
        <f t="shared" si="9"/>
        <v>0</v>
      </c>
      <c r="Q43" s="83">
        <v>518</v>
      </c>
      <c r="R43" s="83">
        <v>518</v>
      </c>
      <c r="S43" s="32">
        <f t="shared" si="2"/>
        <v>1</v>
      </c>
      <c r="T43" s="92"/>
      <c r="U43" s="82">
        <f t="shared" si="3"/>
        <v>0</v>
      </c>
      <c r="V43" s="9"/>
      <c r="W43" s="9"/>
      <c r="X43" s="32">
        <f t="shared" si="10"/>
        <v>0</v>
      </c>
      <c r="Y43" s="35"/>
      <c r="Z43" s="29">
        <f>IFERROR(IF(F43="Según demanda",(V43+Q43+L43+G43)/(H43+M43+R43+W43),(V43+Q43+L43+G43)/F43),0)</f>
        <v>0</v>
      </c>
    </row>
    <row r="44" spans="1:26" ht="55.2">
      <c r="A44" s="212" t="s">
        <v>40</v>
      </c>
      <c r="B44" s="611"/>
      <c r="C44" s="174" t="s">
        <v>439</v>
      </c>
      <c r="D44" s="178" t="s">
        <v>465</v>
      </c>
      <c r="E44" s="178" t="s">
        <v>368</v>
      </c>
      <c r="F44" s="153"/>
      <c r="G44" s="149">
        <v>1</v>
      </c>
      <c r="H44" s="84">
        <v>1</v>
      </c>
      <c r="I44" s="161">
        <f t="shared" si="6"/>
        <v>1</v>
      </c>
      <c r="J44" s="153"/>
      <c r="K44" s="152">
        <f t="shared" si="7"/>
        <v>0</v>
      </c>
      <c r="L44" s="119">
        <v>1</v>
      </c>
      <c r="M44" s="83">
        <v>1</v>
      </c>
      <c r="N44" s="32">
        <f t="shared" si="8"/>
        <v>1</v>
      </c>
      <c r="O44" s="92"/>
      <c r="P44" s="82">
        <f t="shared" si="9"/>
        <v>0</v>
      </c>
      <c r="Q44" s="80">
        <v>1</v>
      </c>
      <c r="R44" s="83">
        <v>1</v>
      </c>
      <c r="S44" s="32">
        <f t="shared" si="2"/>
        <v>1</v>
      </c>
      <c r="T44" s="117"/>
      <c r="U44" s="82">
        <f t="shared" si="3"/>
        <v>0</v>
      </c>
      <c r="V44" s="9"/>
      <c r="W44" s="72"/>
      <c r="X44" s="32">
        <f t="shared" si="10"/>
        <v>0</v>
      </c>
      <c r="Y44" s="35"/>
      <c r="Z44" s="29">
        <f t="shared" ref="Z44" si="13">IFERROR(IF(F44="Según demanda",(V44+Q44+L44+G44)/(H44+M44+R44+W44),(V44+Q44+L44+G44)/F44),0)</f>
        <v>0</v>
      </c>
    </row>
    <row r="45" spans="1:26" ht="151.80000000000001" customHeight="1">
      <c r="A45" s="493" t="s">
        <v>37</v>
      </c>
      <c r="B45" s="30" t="s">
        <v>448</v>
      </c>
      <c r="C45" s="30" t="s">
        <v>440</v>
      </c>
      <c r="D45" s="319" t="s">
        <v>466</v>
      </c>
      <c r="E45" s="320" t="s">
        <v>484</v>
      </c>
      <c r="F45" s="408">
        <v>4</v>
      </c>
      <c r="G45" s="409">
        <v>0.5</v>
      </c>
      <c r="H45" s="410">
        <v>1</v>
      </c>
      <c r="I45" s="336">
        <f t="shared" si="6"/>
        <v>0.5</v>
      </c>
      <c r="J45" s="366" t="s">
        <v>545</v>
      </c>
      <c r="K45" s="152">
        <f t="shared" si="7"/>
        <v>0.125</v>
      </c>
      <c r="L45" s="409">
        <v>1.5</v>
      </c>
      <c r="M45" s="361">
        <v>2</v>
      </c>
      <c r="N45" s="336">
        <f t="shared" si="8"/>
        <v>0.75</v>
      </c>
      <c r="O45" s="411" t="s">
        <v>1245</v>
      </c>
      <c r="P45" s="152">
        <f t="shared" si="9"/>
        <v>0.5</v>
      </c>
      <c r="Q45" s="409">
        <v>1.5</v>
      </c>
      <c r="R45" s="361">
        <v>2</v>
      </c>
      <c r="S45" s="336">
        <f t="shared" si="2"/>
        <v>0.75</v>
      </c>
      <c r="T45" s="411" t="s">
        <v>1246</v>
      </c>
      <c r="U45" s="152">
        <f t="shared" si="3"/>
        <v>0.875</v>
      </c>
      <c r="V45" s="361"/>
      <c r="W45" s="361"/>
      <c r="X45" s="336">
        <f t="shared" si="10"/>
        <v>0</v>
      </c>
      <c r="Y45" s="411"/>
      <c r="Z45" s="152">
        <f>IFERROR(IF(F45="Según demanda",(V45+Q45+L45+G45)/(H45+M45+R45+W45),(V45+Q45+L45+G45)/F45),0)</f>
        <v>0.875</v>
      </c>
    </row>
    <row r="46" spans="1:26" ht="193.2" customHeight="1">
      <c r="A46" s="493"/>
      <c r="B46" s="98" t="s">
        <v>449</v>
      </c>
      <c r="C46" s="412" t="s">
        <v>441</v>
      </c>
      <c r="D46" s="319" t="s">
        <v>467</v>
      </c>
      <c r="E46" s="320" t="s">
        <v>546</v>
      </c>
      <c r="F46" s="408">
        <v>4</v>
      </c>
      <c r="G46" s="409">
        <v>1</v>
      </c>
      <c r="H46" s="410">
        <v>1</v>
      </c>
      <c r="I46" s="336">
        <f t="shared" si="6"/>
        <v>1</v>
      </c>
      <c r="J46" s="411" t="s">
        <v>1037</v>
      </c>
      <c r="K46" s="152">
        <f t="shared" si="7"/>
        <v>0.25</v>
      </c>
      <c r="L46" s="409">
        <v>1</v>
      </c>
      <c r="M46" s="361">
        <v>1</v>
      </c>
      <c r="N46" s="336">
        <f t="shared" si="8"/>
        <v>1</v>
      </c>
      <c r="O46" s="411" t="s">
        <v>1038</v>
      </c>
      <c r="P46" s="152">
        <f t="shared" si="9"/>
        <v>0.5</v>
      </c>
      <c r="Q46" s="361">
        <v>1</v>
      </c>
      <c r="R46" s="361">
        <v>1</v>
      </c>
      <c r="S46" s="336">
        <f t="shared" si="2"/>
        <v>1</v>
      </c>
      <c r="T46" s="411" t="s">
        <v>1247</v>
      </c>
      <c r="U46" s="152">
        <f t="shared" si="3"/>
        <v>0.75</v>
      </c>
      <c r="V46" s="361"/>
      <c r="W46" s="361"/>
      <c r="X46" s="336">
        <f t="shared" si="10"/>
        <v>0</v>
      </c>
      <c r="Y46" s="411"/>
      <c r="Z46" s="152">
        <f>IFERROR(IF(F46="Según demanda",(V46+Q46+L46+G46)/(H46+M46+R46+W46),(V46+Q46+L46+G46)/F46),0)</f>
        <v>0.75</v>
      </c>
    </row>
    <row r="47" spans="1:26" ht="124.2" customHeight="1">
      <c r="A47" s="493"/>
      <c r="B47" s="30" t="s">
        <v>450</v>
      </c>
      <c r="C47" s="412" t="s">
        <v>442</v>
      </c>
      <c r="D47" s="320" t="s">
        <v>468</v>
      </c>
      <c r="E47" s="320" t="s">
        <v>485</v>
      </c>
      <c r="F47" s="408">
        <f>65+333+411</f>
        <v>809</v>
      </c>
      <c r="G47" s="409">
        <v>64</v>
      </c>
      <c r="H47" s="413">
        <v>65</v>
      </c>
      <c r="I47" s="336">
        <f t="shared" si="6"/>
        <v>0.98461538461538467</v>
      </c>
      <c r="J47" s="411" t="s">
        <v>547</v>
      </c>
      <c r="K47" s="152">
        <f t="shared" si="7"/>
        <v>7.9110012360939425E-2</v>
      </c>
      <c r="L47" s="409">
        <v>333</v>
      </c>
      <c r="M47" s="361">
        <v>333</v>
      </c>
      <c r="N47" s="336">
        <f t="shared" si="8"/>
        <v>1</v>
      </c>
      <c r="O47" s="411" t="s">
        <v>1039</v>
      </c>
      <c r="P47" s="152">
        <f t="shared" si="9"/>
        <v>0.49072929542645238</v>
      </c>
      <c r="Q47" s="361">
        <v>411</v>
      </c>
      <c r="R47" s="361">
        <v>411</v>
      </c>
      <c r="S47" s="336">
        <f t="shared" si="2"/>
        <v>1</v>
      </c>
      <c r="T47" s="411" t="s">
        <v>1248</v>
      </c>
      <c r="U47" s="152">
        <f t="shared" si="3"/>
        <v>0.99876390605686027</v>
      </c>
      <c r="V47" s="361"/>
      <c r="W47" s="361"/>
      <c r="X47" s="336">
        <f t="shared" si="10"/>
        <v>0</v>
      </c>
      <c r="Y47" s="411"/>
      <c r="Z47" s="152">
        <f>IFERROR(IF(F47="Según demanda",(V47+Q47+L47+G47)/(H47+M47+R47+W47),(V47+Q47+L47+G47)/F47),0)</f>
        <v>0.99876390605686027</v>
      </c>
    </row>
    <row r="48" spans="1:26" ht="57" customHeight="1">
      <c r="A48" s="493"/>
      <c r="B48" s="500" t="s">
        <v>451</v>
      </c>
      <c r="C48" s="412" t="s">
        <v>443</v>
      </c>
      <c r="D48" s="320" t="s">
        <v>469</v>
      </c>
      <c r="E48" s="320" t="s">
        <v>486</v>
      </c>
      <c r="F48" s="408"/>
      <c r="G48" s="361"/>
      <c r="H48" s="84"/>
      <c r="I48" s="336">
        <f t="shared" si="6"/>
        <v>0</v>
      </c>
      <c r="J48" s="366"/>
      <c r="K48" s="152">
        <f t="shared" si="7"/>
        <v>0</v>
      </c>
      <c r="L48" s="409"/>
      <c r="M48" s="361"/>
      <c r="N48" s="336">
        <f t="shared" si="8"/>
        <v>0</v>
      </c>
      <c r="O48" s="411"/>
      <c r="P48" s="152">
        <f t="shared" si="9"/>
        <v>0</v>
      </c>
      <c r="Q48" s="409"/>
      <c r="R48" s="361"/>
      <c r="S48" s="336">
        <f t="shared" si="2"/>
        <v>0</v>
      </c>
      <c r="T48" s="414"/>
      <c r="U48" s="152">
        <f t="shared" si="3"/>
        <v>0</v>
      </c>
      <c r="V48" s="361"/>
      <c r="W48" s="361"/>
      <c r="X48" s="336">
        <f t="shared" si="10"/>
        <v>0</v>
      </c>
      <c r="Y48" s="411"/>
      <c r="Z48" s="152">
        <f>IFERROR(IF(F48="Según demanda",(V48+Q48+L48+G48)/(H48+M48+R48+W48),(V48+Q48+L48+G48)/F48),0)</f>
        <v>0</v>
      </c>
    </row>
    <row r="49" spans="1:26" ht="55.8">
      <c r="A49" s="493"/>
      <c r="B49" s="500"/>
      <c r="C49" s="412" t="s">
        <v>444</v>
      </c>
      <c r="D49" s="320" t="s">
        <v>470</v>
      </c>
      <c r="E49" s="320" t="s">
        <v>487</v>
      </c>
      <c r="F49" s="408">
        <f>57+92+54</f>
        <v>203</v>
      </c>
      <c r="G49" s="361">
        <v>56</v>
      </c>
      <c r="H49" s="84">
        <v>57</v>
      </c>
      <c r="I49" s="336">
        <f t="shared" si="6"/>
        <v>0.98245614035087714</v>
      </c>
      <c r="J49" s="415"/>
      <c r="K49" s="152">
        <f t="shared" si="7"/>
        <v>0.27586206896551724</v>
      </c>
      <c r="L49" s="361">
        <v>93</v>
      </c>
      <c r="M49" s="361">
        <v>92</v>
      </c>
      <c r="N49" s="336">
        <f t="shared" si="8"/>
        <v>1.0108695652173914</v>
      </c>
      <c r="O49" s="415"/>
      <c r="P49" s="152">
        <f t="shared" si="9"/>
        <v>0.73399014778325122</v>
      </c>
      <c r="Q49" s="361">
        <v>54</v>
      </c>
      <c r="R49" s="361">
        <v>54</v>
      </c>
      <c r="S49" s="336">
        <f t="shared" si="2"/>
        <v>1</v>
      </c>
      <c r="T49" s="416" t="s">
        <v>1249</v>
      </c>
      <c r="U49" s="152">
        <f t="shared" si="3"/>
        <v>1</v>
      </c>
      <c r="V49" s="361"/>
      <c r="W49" s="361"/>
      <c r="X49" s="336">
        <f t="shared" si="10"/>
        <v>0</v>
      </c>
      <c r="Y49" s="415"/>
      <c r="Z49" s="152">
        <f t="shared" ref="Z49:Z50" si="14">IFERROR(IF(F49="Según demanda",(V49+Q49+L49+G49)/(H49+M49+R49+W49),(V49+Q49+L49+G49)/F49),0)</f>
        <v>1</v>
      </c>
    </row>
    <row r="50" spans="1:26" ht="262.8" customHeight="1" thickBot="1">
      <c r="A50" s="493"/>
      <c r="B50" s="30" t="s">
        <v>452</v>
      </c>
      <c r="C50" s="30" t="s">
        <v>445</v>
      </c>
      <c r="D50" s="320" t="s">
        <v>471</v>
      </c>
      <c r="E50" s="320" t="s">
        <v>546</v>
      </c>
      <c r="F50" s="408">
        <v>3</v>
      </c>
      <c r="G50" s="409">
        <v>1.5</v>
      </c>
      <c r="H50" s="410">
        <v>2</v>
      </c>
      <c r="I50" s="336">
        <f t="shared" si="6"/>
        <v>0.75</v>
      </c>
      <c r="J50" s="417" t="s">
        <v>548</v>
      </c>
      <c r="K50" s="152">
        <f t="shared" si="7"/>
        <v>0.5</v>
      </c>
      <c r="L50" s="409">
        <v>0.5</v>
      </c>
      <c r="M50" s="361">
        <v>1</v>
      </c>
      <c r="N50" s="336">
        <f t="shared" si="8"/>
        <v>0.5</v>
      </c>
      <c r="O50" s="417" t="s">
        <v>1040</v>
      </c>
      <c r="P50" s="152">
        <f t="shared" si="9"/>
        <v>0.66666666666666663</v>
      </c>
      <c r="Q50" s="409">
        <v>0.5</v>
      </c>
      <c r="R50" s="361">
        <v>1</v>
      </c>
      <c r="S50" s="336">
        <f t="shared" si="2"/>
        <v>0.5</v>
      </c>
      <c r="T50" s="417" t="s">
        <v>1250</v>
      </c>
      <c r="U50" s="152">
        <f t="shared" si="3"/>
        <v>0.83333333333333337</v>
      </c>
      <c r="V50" s="361"/>
      <c r="W50" s="361"/>
      <c r="X50" s="336">
        <f t="shared" si="10"/>
        <v>0</v>
      </c>
      <c r="Y50" s="418"/>
      <c r="Z50" s="152">
        <f t="shared" si="14"/>
        <v>0.83333333333333337</v>
      </c>
    </row>
    <row r="51" spans="1:26" ht="55.8" customHeight="1" thickBot="1">
      <c r="A51" s="494" t="s">
        <v>44</v>
      </c>
      <c r="B51" s="497" t="s">
        <v>816</v>
      </c>
      <c r="C51" s="424" t="s">
        <v>492</v>
      </c>
      <c r="D51" s="424" t="s">
        <v>497</v>
      </c>
      <c r="E51" s="424" t="s">
        <v>504</v>
      </c>
      <c r="F51" s="425" t="s">
        <v>817</v>
      </c>
      <c r="G51" s="320">
        <v>38</v>
      </c>
      <c r="H51" s="426">
        <v>38</v>
      </c>
      <c r="I51" s="381">
        <f>IFERROR((G51/H51),0)</f>
        <v>1</v>
      </c>
      <c r="J51" s="106"/>
      <c r="K51" s="107">
        <f>IFERROR(IF(F51="Según demanda",#REF!/H51,#REF!/F51),0)</f>
        <v>0</v>
      </c>
      <c r="L51" s="102">
        <f>3+6+21+9+3+6+3+9+6</f>
        <v>66</v>
      </c>
      <c r="M51" s="102">
        <v>66</v>
      </c>
      <c r="N51" s="397">
        <f>IFERROR((L51/M51),0)</f>
        <v>1</v>
      </c>
      <c r="O51" s="106"/>
      <c r="P51" s="116">
        <f>IFERROR(IF(F51="Según demanda",(L51+#REF!)/(H51+#REF!),(L51+#REF!)/F51),0)</f>
        <v>0</v>
      </c>
      <c r="Q51" s="427">
        <v>73</v>
      </c>
      <c r="R51" s="271" t="s">
        <v>1252</v>
      </c>
      <c r="S51" s="397">
        <f t="shared" si="2"/>
        <v>1</v>
      </c>
      <c r="T51" s="428"/>
      <c r="U51" s="103">
        <f>IFERROR(IF(F51="Según demanda",(Q51+L51+#REF!)/(H51+#REF!+R51),(Q51+L51+#REF!)/F51),0)</f>
        <v>0</v>
      </c>
      <c r="V51" s="427">
        <v>0</v>
      </c>
      <c r="W51" s="271" t="s">
        <v>1010</v>
      </c>
      <c r="X51" s="397">
        <f t="shared" si="10"/>
        <v>0</v>
      </c>
      <c r="Y51" s="428"/>
      <c r="Z51" s="103">
        <f>IFERROR(IF(F51="Según demanda",(V51+Q51+L51+#REF!)/(H51+#REF!+R51+W51),(V51+Q51+L51+#REF!)/F51),0)</f>
        <v>0</v>
      </c>
    </row>
    <row r="52" spans="1:26" ht="27.6">
      <c r="A52" s="495"/>
      <c r="B52" s="497"/>
      <c r="C52" s="424" t="s">
        <v>818</v>
      </c>
      <c r="D52" s="424" t="s">
        <v>498</v>
      </c>
      <c r="E52" s="429" t="s">
        <v>819</v>
      </c>
      <c r="F52" s="425" t="s">
        <v>820</v>
      </c>
      <c r="G52" s="320">
        <v>2</v>
      </c>
      <c r="H52" s="426">
        <v>2</v>
      </c>
      <c r="I52" s="397">
        <f t="shared" ref="I52:I62" si="15">IFERROR((G52/H52),0)</f>
        <v>1</v>
      </c>
      <c r="J52" s="430"/>
      <c r="K52" s="107">
        <f>IFERROR(IF(F52="Según demanda",#REF!/H52,#REF!/F52),0)</f>
        <v>0</v>
      </c>
      <c r="L52" s="102">
        <v>3</v>
      </c>
      <c r="M52" s="102">
        <v>3</v>
      </c>
      <c r="N52" s="397">
        <f t="shared" ref="N52:N62" si="16">IFERROR((L52/M52),0)</f>
        <v>1</v>
      </c>
      <c r="O52" s="430"/>
      <c r="P52" s="116">
        <f>IFERROR(IF(F52="Según demanda",(L52+#REF!)/(H52+#REF!),(L52+#REF!)/F52),0)</f>
        <v>0</v>
      </c>
      <c r="Q52" s="427">
        <v>3</v>
      </c>
      <c r="R52" s="271" t="s">
        <v>1253</v>
      </c>
      <c r="S52" s="397">
        <f t="shared" si="2"/>
        <v>1</v>
      </c>
      <c r="T52" s="431"/>
      <c r="U52" s="103">
        <f>IFERROR(IF(F52="Según demanda",(Q52+L52+G52)/(H52+M51+R52),(Q52+L52+G52)/F52),0)</f>
        <v>0</v>
      </c>
      <c r="V52" s="427">
        <v>0</v>
      </c>
      <c r="W52" s="271" t="s">
        <v>1010</v>
      </c>
      <c r="X52" s="397">
        <f t="shared" si="10"/>
        <v>0</v>
      </c>
      <c r="Y52" s="431"/>
      <c r="Z52" s="103">
        <f>IFERROR(IF(F52="Según demanda",(V52+Q52+L52+G52)/(H52+M51+R52+W52),(V52+Q52+L52+G52)/F52),0)</f>
        <v>0</v>
      </c>
    </row>
    <row r="53" spans="1:26" ht="75" customHeight="1">
      <c r="A53" s="495"/>
      <c r="B53" s="497"/>
      <c r="C53" s="424" t="s">
        <v>821</v>
      </c>
      <c r="D53" s="424" t="s">
        <v>822</v>
      </c>
      <c r="E53" s="429" t="s">
        <v>823</v>
      </c>
      <c r="F53" s="320" t="s">
        <v>824</v>
      </c>
      <c r="G53" s="320">
        <v>1</v>
      </c>
      <c r="H53" s="426">
        <v>1</v>
      </c>
      <c r="I53" s="397">
        <f t="shared" si="15"/>
        <v>1</v>
      </c>
      <c r="J53" s="430"/>
      <c r="K53" s="105">
        <f t="shared" ref="K53:K62" si="17">IFERROR(IF(F53="Según demanda",G53/H53,G53/F53),0)</f>
        <v>0</v>
      </c>
      <c r="L53" s="102">
        <v>0</v>
      </c>
      <c r="M53" s="102">
        <v>0</v>
      </c>
      <c r="N53" s="397">
        <f t="shared" si="16"/>
        <v>0</v>
      </c>
      <c r="O53" s="430" t="s">
        <v>1045</v>
      </c>
      <c r="P53" s="103">
        <f t="shared" ref="P53:P62" si="18">IFERROR(IF(F53="Según demanda",(L53+G53)/(H53+M53),(L53+G53)/F53),0)</f>
        <v>0</v>
      </c>
      <c r="Q53" s="427">
        <v>1</v>
      </c>
      <c r="R53" s="271" t="s">
        <v>537</v>
      </c>
      <c r="S53" s="397">
        <f t="shared" si="2"/>
        <v>1</v>
      </c>
      <c r="T53" s="432"/>
      <c r="U53" s="103">
        <f t="shared" ref="U53:U62" si="19">IFERROR(IF(F53="Según demanda",(Q53+L53+G53)/(H53+M53+R53),(Q53+L53+G53)/F53),0)</f>
        <v>0</v>
      </c>
      <c r="V53" s="427">
        <v>0</v>
      </c>
      <c r="W53" s="271" t="s">
        <v>1010</v>
      </c>
      <c r="X53" s="397">
        <f t="shared" si="10"/>
        <v>0</v>
      </c>
      <c r="Y53" s="432"/>
      <c r="Z53" s="103">
        <f t="shared" ref="Z53:Z62" si="20">IFERROR(IF(F53="Según demanda",(V53+Q53+L53+G53)/(H53+M53+R53+W53),(V53+Q53+L53+G53)/F53),0)</f>
        <v>0</v>
      </c>
    </row>
    <row r="54" spans="1:26" ht="105" customHeight="1">
      <c r="A54" s="495"/>
      <c r="B54" s="497" t="s">
        <v>825</v>
      </c>
      <c r="C54" s="424" t="s">
        <v>493</v>
      </c>
      <c r="D54" s="424" t="s">
        <v>499</v>
      </c>
      <c r="E54" s="429" t="s">
        <v>826</v>
      </c>
      <c r="F54" s="433" t="s">
        <v>827</v>
      </c>
      <c r="G54" s="320">
        <v>49</v>
      </c>
      <c r="H54" s="426">
        <v>49</v>
      </c>
      <c r="I54" s="397">
        <f t="shared" si="15"/>
        <v>1</v>
      </c>
      <c r="J54" s="430"/>
      <c r="K54" s="105">
        <f t="shared" si="17"/>
        <v>0</v>
      </c>
      <c r="L54" s="102">
        <v>46</v>
      </c>
      <c r="M54" s="102">
        <v>46</v>
      </c>
      <c r="N54" s="397">
        <f t="shared" si="16"/>
        <v>1</v>
      </c>
      <c r="O54" s="430"/>
      <c r="P54" s="103">
        <f t="shared" si="18"/>
        <v>0</v>
      </c>
      <c r="Q54" s="427">
        <v>67</v>
      </c>
      <c r="R54" s="271" t="s">
        <v>1254</v>
      </c>
      <c r="S54" s="397">
        <f t="shared" si="2"/>
        <v>1</v>
      </c>
      <c r="T54" s="430"/>
      <c r="U54" s="103">
        <f t="shared" si="19"/>
        <v>0</v>
      </c>
      <c r="V54" s="427">
        <v>0</v>
      </c>
      <c r="W54" s="271" t="s">
        <v>1010</v>
      </c>
      <c r="X54" s="397">
        <f t="shared" si="10"/>
        <v>0</v>
      </c>
      <c r="Y54" s="430"/>
      <c r="Z54" s="103">
        <f t="shared" si="20"/>
        <v>0</v>
      </c>
    </row>
    <row r="55" spans="1:26" ht="60" customHeight="1">
      <c r="A55" s="495"/>
      <c r="B55" s="497"/>
      <c r="C55" s="424" t="s">
        <v>828</v>
      </c>
      <c r="D55" s="424" t="s">
        <v>829</v>
      </c>
      <c r="E55" s="424" t="s">
        <v>830</v>
      </c>
      <c r="F55" s="425" t="s">
        <v>665</v>
      </c>
      <c r="G55" s="320">
        <v>558</v>
      </c>
      <c r="H55" s="426">
        <v>558</v>
      </c>
      <c r="I55" s="397">
        <f t="shared" si="15"/>
        <v>1</v>
      </c>
      <c r="J55" s="28"/>
      <c r="K55" s="105">
        <f t="shared" si="17"/>
        <v>1</v>
      </c>
      <c r="L55" s="102">
        <f>110+66+41</f>
        <v>217</v>
      </c>
      <c r="M55" s="102">
        <v>217</v>
      </c>
      <c r="N55" s="397">
        <f t="shared" si="16"/>
        <v>1</v>
      </c>
      <c r="O55" s="430"/>
      <c r="P55" s="103">
        <f t="shared" si="18"/>
        <v>1</v>
      </c>
      <c r="Q55" s="427">
        <v>344</v>
      </c>
      <c r="R55" s="271" t="s">
        <v>1255</v>
      </c>
      <c r="S55" s="397">
        <f t="shared" si="2"/>
        <v>1</v>
      </c>
      <c r="T55" s="430"/>
      <c r="U55" s="103">
        <f t="shared" si="19"/>
        <v>1</v>
      </c>
      <c r="V55" s="427">
        <v>0</v>
      </c>
      <c r="W55" s="271" t="s">
        <v>1010</v>
      </c>
      <c r="X55" s="397">
        <f t="shared" si="10"/>
        <v>0</v>
      </c>
      <c r="Y55" s="430"/>
      <c r="Z55" s="103">
        <f t="shared" si="20"/>
        <v>1</v>
      </c>
    </row>
    <row r="56" spans="1:26" ht="90" customHeight="1">
      <c r="A56" s="495"/>
      <c r="B56" s="497"/>
      <c r="C56" s="424" t="s">
        <v>494</v>
      </c>
      <c r="D56" s="424" t="s">
        <v>500</v>
      </c>
      <c r="E56" s="424" t="s">
        <v>831</v>
      </c>
      <c r="F56" s="425" t="s">
        <v>832</v>
      </c>
      <c r="G56" s="320">
        <v>13</v>
      </c>
      <c r="H56" s="426">
        <v>13</v>
      </c>
      <c r="I56" s="397">
        <f t="shared" si="15"/>
        <v>1</v>
      </c>
      <c r="J56" s="320"/>
      <c r="K56" s="105">
        <f t="shared" si="17"/>
        <v>0</v>
      </c>
      <c r="L56" s="102">
        <v>27</v>
      </c>
      <c r="M56" s="102">
        <v>27</v>
      </c>
      <c r="N56" s="397">
        <f t="shared" si="16"/>
        <v>1</v>
      </c>
      <c r="O56" s="320"/>
      <c r="P56" s="103">
        <f t="shared" si="18"/>
        <v>0</v>
      </c>
      <c r="Q56" s="427">
        <v>30</v>
      </c>
      <c r="R56" s="271" t="s">
        <v>1256</v>
      </c>
      <c r="S56" s="397">
        <f t="shared" si="2"/>
        <v>1</v>
      </c>
      <c r="T56" s="320"/>
      <c r="U56" s="103">
        <f>IFERROR(IF(F56="Según demanda",(Q56+L56+G56)/(H56+M56+R56),(Q56+L56+G56)/F56),0)</f>
        <v>0</v>
      </c>
      <c r="V56" s="427">
        <v>0</v>
      </c>
      <c r="W56" s="271" t="s">
        <v>1010</v>
      </c>
      <c r="X56" s="397">
        <f t="shared" si="10"/>
        <v>0</v>
      </c>
      <c r="Y56" s="320"/>
      <c r="Z56" s="103">
        <f t="shared" si="20"/>
        <v>0</v>
      </c>
    </row>
    <row r="57" spans="1:26" ht="86.4">
      <c r="A57" s="495"/>
      <c r="B57" s="434" t="s">
        <v>488</v>
      </c>
      <c r="C57" s="434" t="s">
        <v>833</v>
      </c>
      <c r="D57" s="434" t="s">
        <v>834</v>
      </c>
      <c r="E57" s="434" t="s">
        <v>835</v>
      </c>
      <c r="F57" s="435" t="s">
        <v>836</v>
      </c>
      <c r="G57" s="320">
        <v>60</v>
      </c>
      <c r="H57" s="320">
        <v>100</v>
      </c>
      <c r="I57" s="397">
        <f t="shared" si="15"/>
        <v>0.6</v>
      </c>
      <c r="J57" s="320"/>
      <c r="K57" s="105">
        <f t="shared" si="17"/>
        <v>0</v>
      </c>
      <c r="L57" s="102">
        <v>30</v>
      </c>
      <c r="M57" s="102">
        <v>30</v>
      </c>
      <c r="N57" s="397">
        <f t="shared" si="16"/>
        <v>1</v>
      </c>
      <c r="O57" s="320"/>
      <c r="P57" s="103">
        <f t="shared" si="18"/>
        <v>0</v>
      </c>
      <c r="Q57" s="427">
        <v>5</v>
      </c>
      <c r="R57" s="271" t="s">
        <v>1257</v>
      </c>
      <c r="S57" s="397">
        <f t="shared" si="2"/>
        <v>1</v>
      </c>
      <c r="T57" s="320"/>
      <c r="U57" s="103">
        <f t="shared" ref="U57:U61" si="21">IFERROR(IF(F57="Según demanda",(Q57+L57+G57)/(H57+M57+R57),(Q57+L57+G57)/F57),0)</f>
        <v>0</v>
      </c>
      <c r="V57" s="427">
        <v>0</v>
      </c>
      <c r="W57" s="271" t="s">
        <v>1010</v>
      </c>
      <c r="X57" s="397">
        <f t="shared" si="10"/>
        <v>0</v>
      </c>
      <c r="Y57" s="320"/>
      <c r="Z57" s="103">
        <f t="shared" si="20"/>
        <v>0</v>
      </c>
    </row>
    <row r="58" spans="1:26" ht="57.6">
      <c r="A58" s="495"/>
      <c r="B58" s="262" t="s">
        <v>489</v>
      </c>
      <c r="C58" s="262" t="s">
        <v>837</v>
      </c>
      <c r="D58" s="262" t="s">
        <v>838</v>
      </c>
      <c r="E58" s="262" t="s">
        <v>839</v>
      </c>
      <c r="F58" s="263" t="s">
        <v>840</v>
      </c>
      <c r="G58" s="320">
        <v>1</v>
      </c>
      <c r="H58" s="320">
        <v>1</v>
      </c>
      <c r="I58" s="397">
        <f t="shared" si="15"/>
        <v>1</v>
      </c>
      <c r="J58" s="430"/>
      <c r="K58" s="105">
        <f t="shared" si="17"/>
        <v>0</v>
      </c>
      <c r="L58" s="102">
        <v>0</v>
      </c>
      <c r="M58" s="102">
        <v>0</v>
      </c>
      <c r="N58" s="397">
        <f t="shared" si="16"/>
        <v>0</v>
      </c>
      <c r="O58" s="320" t="s">
        <v>1046</v>
      </c>
      <c r="P58" s="103">
        <f t="shared" si="18"/>
        <v>0</v>
      </c>
      <c r="Q58" s="427">
        <v>0</v>
      </c>
      <c r="R58" s="271" t="s">
        <v>1010</v>
      </c>
      <c r="S58" s="397">
        <f t="shared" si="2"/>
        <v>0</v>
      </c>
      <c r="T58" s="320" t="s">
        <v>1046</v>
      </c>
      <c r="U58" s="103">
        <f t="shared" si="21"/>
        <v>0</v>
      </c>
      <c r="V58" s="427">
        <v>0</v>
      </c>
      <c r="W58" s="271" t="s">
        <v>1010</v>
      </c>
      <c r="X58" s="397">
        <f t="shared" si="10"/>
        <v>0</v>
      </c>
      <c r="Y58" s="320"/>
      <c r="Z58" s="103">
        <f t="shared" si="20"/>
        <v>0</v>
      </c>
    </row>
    <row r="59" spans="1:26" ht="86.4">
      <c r="A59" s="495"/>
      <c r="B59" s="262" t="s">
        <v>841</v>
      </c>
      <c r="C59" s="262" t="s">
        <v>842</v>
      </c>
      <c r="D59" s="262" t="s">
        <v>843</v>
      </c>
      <c r="E59" s="262" t="s">
        <v>844</v>
      </c>
      <c r="F59" s="263" t="s">
        <v>840</v>
      </c>
      <c r="G59" s="320">
        <v>1</v>
      </c>
      <c r="H59" s="320">
        <v>1</v>
      </c>
      <c r="I59" s="397">
        <f t="shared" si="15"/>
        <v>1</v>
      </c>
      <c r="J59" s="430"/>
      <c r="K59" s="105">
        <f t="shared" si="17"/>
        <v>0</v>
      </c>
      <c r="L59" s="102">
        <v>0</v>
      </c>
      <c r="M59" s="102">
        <v>0</v>
      </c>
      <c r="N59" s="397">
        <f t="shared" si="16"/>
        <v>0</v>
      </c>
      <c r="O59" s="320" t="s">
        <v>1046</v>
      </c>
      <c r="P59" s="103">
        <f t="shared" si="18"/>
        <v>0</v>
      </c>
      <c r="Q59" s="427">
        <v>0</v>
      </c>
      <c r="R59" s="271" t="s">
        <v>1010</v>
      </c>
      <c r="S59" s="397">
        <f t="shared" si="2"/>
        <v>0</v>
      </c>
      <c r="T59" s="320" t="s">
        <v>1046</v>
      </c>
      <c r="U59" s="103">
        <f t="shared" si="21"/>
        <v>0</v>
      </c>
      <c r="V59" s="427">
        <v>0</v>
      </c>
      <c r="W59" s="271" t="s">
        <v>1010</v>
      </c>
      <c r="X59" s="397">
        <f t="shared" si="10"/>
        <v>0</v>
      </c>
      <c r="Y59" s="320"/>
      <c r="Z59" s="103">
        <f t="shared" si="20"/>
        <v>0</v>
      </c>
    </row>
    <row r="60" spans="1:26" ht="60.75" customHeight="1">
      <c r="A60" s="495"/>
      <c r="B60" s="262" t="s">
        <v>490</v>
      </c>
      <c r="C60" s="262" t="s">
        <v>845</v>
      </c>
      <c r="D60" s="262" t="s">
        <v>846</v>
      </c>
      <c r="E60" s="262" t="s">
        <v>847</v>
      </c>
      <c r="F60" s="263" t="s">
        <v>836</v>
      </c>
      <c r="G60" s="320">
        <v>1</v>
      </c>
      <c r="H60" s="320">
        <v>1</v>
      </c>
      <c r="I60" s="397">
        <f t="shared" si="15"/>
        <v>1</v>
      </c>
      <c r="J60" s="430" t="s">
        <v>1047</v>
      </c>
      <c r="K60" s="105">
        <f t="shared" si="17"/>
        <v>0</v>
      </c>
      <c r="L60" s="102">
        <v>0</v>
      </c>
      <c r="M60" s="102">
        <v>0</v>
      </c>
      <c r="N60" s="397">
        <f t="shared" si="16"/>
        <v>0</v>
      </c>
      <c r="O60" s="430" t="s">
        <v>1047</v>
      </c>
      <c r="P60" s="103">
        <f t="shared" si="18"/>
        <v>0</v>
      </c>
      <c r="Q60" s="427">
        <v>0</v>
      </c>
      <c r="R60" s="271" t="s">
        <v>1010</v>
      </c>
      <c r="S60" s="397">
        <f t="shared" si="2"/>
        <v>0</v>
      </c>
      <c r="T60" s="430" t="s">
        <v>1047</v>
      </c>
      <c r="U60" s="103">
        <f t="shared" si="21"/>
        <v>0</v>
      </c>
      <c r="V60" s="427">
        <v>0</v>
      </c>
      <c r="W60" s="271" t="s">
        <v>1010</v>
      </c>
      <c r="X60" s="397">
        <f t="shared" si="10"/>
        <v>0</v>
      </c>
      <c r="Y60" s="320"/>
      <c r="Z60" s="103">
        <f t="shared" si="20"/>
        <v>0</v>
      </c>
    </row>
    <row r="61" spans="1:26" ht="86.4">
      <c r="A61" s="495"/>
      <c r="B61" s="262" t="s">
        <v>491</v>
      </c>
      <c r="C61" s="262" t="s">
        <v>848</v>
      </c>
      <c r="D61" s="262" t="s">
        <v>502</v>
      </c>
      <c r="E61" s="262" t="s">
        <v>506</v>
      </c>
      <c r="F61" s="263" t="s">
        <v>840</v>
      </c>
      <c r="G61" s="320">
        <v>1</v>
      </c>
      <c r="H61" s="320">
        <v>1</v>
      </c>
      <c r="I61" s="397">
        <f t="shared" si="15"/>
        <v>1</v>
      </c>
      <c r="J61" s="430"/>
      <c r="K61" s="105">
        <f t="shared" si="17"/>
        <v>0</v>
      </c>
      <c r="L61" s="102">
        <v>0</v>
      </c>
      <c r="M61" s="102">
        <v>0</v>
      </c>
      <c r="N61" s="397">
        <f t="shared" si="16"/>
        <v>0</v>
      </c>
      <c r="O61" s="320" t="s">
        <v>1046</v>
      </c>
      <c r="P61" s="103">
        <f t="shared" si="18"/>
        <v>0</v>
      </c>
      <c r="Q61" s="427">
        <v>0</v>
      </c>
      <c r="R61" s="271" t="s">
        <v>1010</v>
      </c>
      <c r="S61" s="397">
        <f t="shared" si="2"/>
        <v>0</v>
      </c>
      <c r="T61" s="320" t="s">
        <v>1046</v>
      </c>
      <c r="U61" s="103">
        <f t="shared" si="21"/>
        <v>0</v>
      </c>
      <c r="V61" s="427">
        <v>0</v>
      </c>
      <c r="W61" s="271" t="s">
        <v>1010</v>
      </c>
      <c r="X61" s="397">
        <f t="shared" si="10"/>
        <v>0</v>
      </c>
      <c r="Y61" s="320"/>
      <c r="Z61" s="103">
        <f t="shared" si="20"/>
        <v>0</v>
      </c>
    </row>
    <row r="62" spans="1:26" ht="82.8">
      <c r="A62" s="495"/>
      <c r="B62" s="320" t="s">
        <v>849</v>
      </c>
      <c r="C62" s="436" t="s">
        <v>495</v>
      </c>
      <c r="D62" s="436" t="s">
        <v>501</v>
      </c>
      <c r="E62" s="429" t="s">
        <v>505</v>
      </c>
      <c r="F62" s="425" t="s">
        <v>665</v>
      </c>
      <c r="G62" s="320">
        <v>16</v>
      </c>
      <c r="H62" s="320">
        <v>16</v>
      </c>
      <c r="I62" s="381">
        <f t="shared" si="15"/>
        <v>1</v>
      </c>
      <c r="J62" s="319"/>
      <c r="K62" s="105">
        <f t="shared" si="17"/>
        <v>1</v>
      </c>
      <c r="L62" s="102">
        <v>16</v>
      </c>
      <c r="M62" s="102">
        <v>16</v>
      </c>
      <c r="N62" s="397">
        <f t="shared" si="16"/>
        <v>1</v>
      </c>
      <c r="O62" s="320"/>
      <c r="P62" s="103">
        <f t="shared" si="18"/>
        <v>1</v>
      </c>
      <c r="Q62" s="427">
        <v>16</v>
      </c>
      <c r="R62" s="271" t="s">
        <v>1258</v>
      </c>
      <c r="S62" s="397">
        <f t="shared" si="2"/>
        <v>1</v>
      </c>
      <c r="T62" s="320"/>
      <c r="U62" s="103">
        <f t="shared" si="19"/>
        <v>1</v>
      </c>
      <c r="V62" s="427">
        <v>0</v>
      </c>
      <c r="W62" s="271" t="s">
        <v>1010</v>
      </c>
      <c r="X62" s="397">
        <f t="shared" si="10"/>
        <v>0</v>
      </c>
      <c r="Y62" s="320"/>
      <c r="Z62" s="103">
        <f t="shared" si="20"/>
        <v>1</v>
      </c>
    </row>
    <row r="63" spans="1:26" ht="58.2" thickBot="1">
      <c r="A63" s="496"/>
      <c r="B63" s="108" t="s">
        <v>850</v>
      </c>
      <c r="C63" s="108" t="s">
        <v>496</v>
      </c>
      <c r="D63" s="437" t="s">
        <v>503</v>
      </c>
      <c r="E63" s="437" t="s">
        <v>507</v>
      </c>
      <c r="F63" s="109" t="s">
        <v>851</v>
      </c>
      <c r="G63" s="320">
        <v>3</v>
      </c>
      <c r="H63" s="320">
        <v>3</v>
      </c>
      <c r="I63" s="381">
        <f>IFERROR((G63/H63),0)</f>
        <v>1</v>
      </c>
      <c r="J63" s="28"/>
      <c r="K63" s="105">
        <f>IFERROR(IF(F63="Según demanda",G63/H63,G63/F63),0)</f>
        <v>0</v>
      </c>
      <c r="L63" s="102">
        <v>3</v>
      </c>
      <c r="M63" s="102">
        <v>3</v>
      </c>
      <c r="N63" s="397">
        <f>IFERROR((L63/M63),0)</f>
        <v>1</v>
      </c>
      <c r="O63" s="430"/>
      <c r="P63" s="103">
        <f>IFERROR(IF(F63="Según demanda",(L63+G63)/(H63+M63),(L63+G63)/F63),0)</f>
        <v>0</v>
      </c>
      <c r="Q63" s="427">
        <v>3</v>
      </c>
      <c r="R63" s="271" t="s">
        <v>1253</v>
      </c>
      <c r="S63" s="397">
        <f>IFERROR((Q63/R63),0)</f>
        <v>1</v>
      </c>
      <c r="T63" s="430"/>
      <c r="U63" s="103">
        <f>IFERROR(IF(F63="Según demanda",(Q63+L63+G63)/(H63+M63+R63),(Q63+L63+G63)/F63),0)</f>
        <v>0</v>
      </c>
      <c r="V63" s="427">
        <v>0</v>
      </c>
      <c r="W63" s="271" t="s">
        <v>1010</v>
      </c>
      <c r="X63" s="397">
        <f>IFERROR((V63/W63),0)</f>
        <v>0</v>
      </c>
      <c r="Y63" s="430"/>
      <c r="Z63" s="103">
        <f>IFERROR(IF(F63="Según demanda",(V63+Q63+L63+G63)/(H63+M63+R63+W63),(V63+Q63+L63+G63)/F63),0)</f>
        <v>0</v>
      </c>
    </row>
    <row r="64" spans="1:26" ht="288">
      <c r="A64" s="274" t="s">
        <v>650</v>
      </c>
      <c r="B64" s="438" t="s">
        <v>651</v>
      </c>
      <c r="C64" s="438" t="s">
        <v>652</v>
      </c>
      <c r="D64" s="438" t="s">
        <v>653</v>
      </c>
      <c r="E64" s="429" t="s">
        <v>654</v>
      </c>
      <c r="F64" s="429">
        <v>64</v>
      </c>
      <c r="G64" s="102">
        <v>16</v>
      </c>
      <c r="H64" s="145">
        <v>16</v>
      </c>
      <c r="I64" s="381">
        <f t="shared" ref="I64:I80" si="22">IFERROR((G64/H64),0)</f>
        <v>1</v>
      </c>
      <c r="J64" s="439" t="s">
        <v>655</v>
      </c>
      <c r="K64" s="103">
        <f t="shared" ref="K64:K80" si="23">IFERROR(IF(F64="Según demanda",G64/H64,G64/F64),0)</f>
        <v>0.25</v>
      </c>
      <c r="L64" s="102">
        <v>16</v>
      </c>
      <c r="M64" s="145">
        <v>16</v>
      </c>
      <c r="N64" s="381">
        <f t="shared" ref="N64:N80" si="24">IFERROR((L64/M64),0)</f>
        <v>1</v>
      </c>
      <c r="O64" s="439" t="s">
        <v>1048</v>
      </c>
      <c r="P64" s="103">
        <f t="shared" ref="P64:P80" si="25">IFERROR(IF(F64="Según demanda",(L64+G64)/(H64+M64),(L64+G64)/F64),0)</f>
        <v>0.5</v>
      </c>
      <c r="Q64" s="102">
        <v>16</v>
      </c>
      <c r="R64" s="145">
        <v>16</v>
      </c>
      <c r="S64" s="381">
        <f t="shared" ref="S64:S80" si="26">IFERROR((Q64/R64),0)</f>
        <v>1</v>
      </c>
      <c r="T64" s="439" t="s">
        <v>1259</v>
      </c>
      <c r="U64" s="103">
        <f t="shared" ref="U64:U79" si="27">IFERROR(IF(F64="Según demanda",(Q64+L64+G64)/(H64+M64+R64),(Q64+L64+G64)/F64),0)</f>
        <v>0.75</v>
      </c>
      <c r="V64" s="130">
        <v>16</v>
      </c>
      <c r="W64" s="145">
        <v>16</v>
      </c>
      <c r="X64" s="381">
        <f t="shared" ref="X64:X78" si="28">IFERROR((V64/W64),0)</f>
        <v>1</v>
      </c>
      <c r="Y64" s="439"/>
      <c r="Z64" s="103">
        <f t="shared" ref="Z64:Z80" si="29">IFERROR(IF(F64="Según demanda",(V64+Q64+L64+G64)/(H64+M64+R64+W64),(V64+Q64+L64+G64)/F64),0)</f>
        <v>1</v>
      </c>
    </row>
    <row r="65" spans="1:26" ht="409.6">
      <c r="A65" s="275" t="s">
        <v>656</v>
      </c>
      <c r="B65" s="438" t="s">
        <v>657</v>
      </c>
      <c r="C65" s="438" t="s">
        <v>658</v>
      </c>
      <c r="D65" s="438" t="s">
        <v>1067</v>
      </c>
      <c r="E65" s="440" t="s">
        <v>654</v>
      </c>
      <c r="F65" s="429">
        <v>4</v>
      </c>
      <c r="G65" s="102">
        <v>1</v>
      </c>
      <c r="H65" s="145">
        <v>16</v>
      </c>
      <c r="I65" s="381">
        <f t="shared" si="22"/>
        <v>6.25E-2</v>
      </c>
      <c r="J65" s="104" t="s">
        <v>659</v>
      </c>
      <c r="K65" s="103">
        <f t="shared" si="23"/>
        <v>0.25</v>
      </c>
      <c r="L65" s="102">
        <v>1</v>
      </c>
      <c r="M65" s="145">
        <v>1</v>
      </c>
      <c r="N65" s="381">
        <f t="shared" si="24"/>
        <v>1</v>
      </c>
      <c r="O65" s="104" t="s">
        <v>1049</v>
      </c>
      <c r="P65" s="103">
        <f t="shared" si="25"/>
        <v>0.5</v>
      </c>
      <c r="Q65" s="102">
        <v>1</v>
      </c>
      <c r="R65" s="145">
        <v>1</v>
      </c>
      <c r="S65" s="381">
        <f t="shared" si="26"/>
        <v>1</v>
      </c>
      <c r="T65" s="104" t="s">
        <v>1260</v>
      </c>
      <c r="U65" s="103">
        <f t="shared" si="27"/>
        <v>0.75</v>
      </c>
      <c r="V65" s="130">
        <v>1</v>
      </c>
      <c r="W65" s="145">
        <v>1</v>
      </c>
      <c r="X65" s="381">
        <f t="shared" si="28"/>
        <v>1</v>
      </c>
      <c r="Y65" s="104"/>
      <c r="Z65" s="103">
        <f t="shared" si="29"/>
        <v>1</v>
      </c>
    </row>
    <row r="66" spans="1:26" ht="409.6">
      <c r="A66" s="275" t="s">
        <v>46</v>
      </c>
      <c r="B66" s="438" t="s">
        <v>1064</v>
      </c>
      <c r="C66" s="438" t="s">
        <v>1065</v>
      </c>
      <c r="D66" s="438" t="s">
        <v>1066</v>
      </c>
      <c r="E66" s="440" t="s">
        <v>1261</v>
      </c>
      <c r="F66" s="429">
        <v>8</v>
      </c>
      <c r="G66" s="102">
        <v>0</v>
      </c>
      <c r="H66" s="145">
        <v>0</v>
      </c>
      <c r="I66" s="381">
        <v>0</v>
      </c>
      <c r="J66" s="441"/>
      <c r="K66" s="103"/>
      <c r="L66" s="295">
        <v>0</v>
      </c>
      <c r="M66" s="295">
        <v>6140886000</v>
      </c>
      <c r="N66" s="381">
        <f t="shared" si="24"/>
        <v>0</v>
      </c>
      <c r="O66" s="104" t="s">
        <v>1050</v>
      </c>
      <c r="P66" s="103">
        <f t="shared" si="25"/>
        <v>0</v>
      </c>
      <c r="Q66" s="442">
        <v>5341895719</v>
      </c>
      <c r="R66" s="443">
        <v>6140886000</v>
      </c>
      <c r="S66" s="381">
        <f t="shared" si="26"/>
        <v>0.86989006456071649</v>
      </c>
      <c r="T66" s="444" t="s">
        <v>1262</v>
      </c>
      <c r="U66" s="103">
        <f>IFERROR(IF(F64="Según demanda",(Q64+L64+G64)/(H64+M64+R64),(Q64+L64+G64)/F64),0)</f>
        <v>0.75</v>
      </c>
      <c r="V66" s="130"/>
      <c r="W66" s="145"/>
      <c r="X66" s="381"/>
      <c r="Y66" s="444"/>
      <c r="Z66" s="103">
        <f>IFERROR(IF(F64="Según demanda",(V64+Q64+L64+G64)/(H64+M64+R64+W64),(V64+Q64+L64+G64)/F64),0)</f>
        <v>1</v>
      </c>
    </row>
    <row r="67" spans="1:26" ht="409.6">
      <c r="A67" s="298" t="s">
        <v>660</v>
      </c>
      <c r="B67" s="445" t="s">
        <v>661</v>
      </c>
      <c r="C67" s="446" t="s">
        <v>662</v>
      </c>
      <c r="D67" s="446" t="s">
        <v>663</v>
      </c>
      <c r="E67" s="447" t="s">
        <v>664</v>
      </c>
      <c r="F67" s="447" t="s">
        <v>665</v>
      </c>
      <c r="G67" s="296">
        <v>16</v>
      </c>
      <c r="H67" s="318">
        <v>17</v>
      </c>
      <c r="I67" s="380">
        <f t="shared" si="22"/>
        <v>0.94117647058823528</v>
      </c>
      <c r="J67" s="448" t="s">
        <v>666</v>
      </c>
      <c r="K67" s="297">
        <f t="shared" si="23"/>
        <v>0.94117647058823528</v>
      </c>
      <c r="L67" s="296">
        <v>17</v>
      </c>
      <c r="M67" s="318">
        <v>17</v>
      </c>
      <c r="N67" s="380">
        <f t="shared" si="24"/>
        <v>1</v>
      </c>
      <c r="O67" s="448" t="s">
        <v>1051</v>
      </c>
      <c r="P67" s="297">
        <f t="shared" si="25"/>
        <v>0.97058823529411764</v>
      </c>
      <c r="Q67" s="130">
        <v>17</v>
      </c>
      <c r="R67" s="145">
        <v>17</v>
      </c>
      <c r="S67" s="381">
        <f t="shared" si="26"/>
        <v>1</v>
      </c>
      <c r="T67" s="448" t="s">
        <v>1263</v>
      </c>
      <c r="U67" s="103">
        <f t="shared" si="27"/>
        <v>0.98039215686274506</v>
      </c>
      <c r="V67" s="130">
        <v>16</v>
      </c>
      <c r="W67" s="145">
        <v>16</v>
      </c>
      <c r="X67" s="381">
        <f t="shared" si="28"/>
        <v>1</v>
      </c>
      <c r="Y67" s="448"/>
      <c r="Z67" s="103">
        <f t="shared" si="29"/>
        <v>0.9850746268656716</v>
      </c>
    </row>
    <row r="68" spans="1:26" ht="345.6">
      <c r="A68" s="275" t="s">
        <v>45</v>
      </c>
      <c r="B68" s="438" t="s">
        <v>667</v>
      </c>
      <c r="C68" s="438" t="s">
        <v>668</v>
      </c>
      <c r="D68" s="438" t="s">
        <v>669</v>
      </c>
      <c r="E68" s="449" t="s">
        <v>670</v>
      </c>
      <c r="F68" s="429" t="s">
        <v>665</v>
      </c>
      <c r="G68" s="102">
        <v>14</v>
      </c>
      <c r="H68" s="145">
        <v>14</v>
      </c>
      <c r="I68" s="381">
        <f t="shared" si="22"/>
        <v>1</v>
      </c>
      <c r="J68" s="104" t="s">
        <v>671</v>
      </c>
      <c r="K68" s="103">
        <f t="shared" si="23"/>
        <v>1</v>
      </c>
      <c r="L68" s="102">
        <v>17</v>
      </c>
      <c r="M68" s="145">
        <v>17</v>
      </c>
      <c r="N68" s="381">
        <f t="shared" si="24"/>
        <v>1</v>
      </c>
      <c r="O68" s="104" t="s">
        <v>1052</v>
      </c>
      <c r="P68" s="103">
        <f t="shared" si="25"/>
        <v>1</v>
      </c>
      <c r="Q68" s="130">
        <v>24</v>
      </c>
      <c r="R68" s="145">
        <v>24</v>
      </c>
      <c r="S68" s="381">
        <f t="shared" si="26"/>
        <v>1</v>
      </c>
      <c r="T68" s="104" t="s">
        <v>1264</v>
      </c>
      <c r="U68" s="103">
        <f t="shared" si="27"/>
        <v>1</v>
      </c>
      <c r="V68" s="130">
        <v>36</v>
      </c>
      <c r="W68" s="145">
        <v>10</v>
      </c>
      <c r="X68" s="381">
        <f t="shared" si="28"/>
        <v>3.6</v>
      </c>
      <c r="Y68" s="104"/>
      <c r="Z68" s="103">
        <f t="shared" si="29"/>
        <v>1.4</v>
      </c>
    </row>
    <row r="69" spans="1:26" ht="151.80000000000001">
      <c r="A69" s="275" t="s">
        <v>46</v>
      </c>
      <c r="B69" s="438" t="s">
        <v>672</v>
      </c>
      <c r="C69" s="438" t="s">
        <v>673</v>
      </c>
      <c r="D69" s="438" t="s">
        <v>674</v>
      </c>
      <c r="E69" s="438" t="s">
        <v>675</v>
      </c>
      <c r="F69" s="320" t="s">
        <v>665</v>
      </c>
      <c r="G69" s="102">
        <v>0</v>
      </c>
      <c r="H69" s="145">
        <v>0</v>
      </c>
      <c r="I69" s="381">
        <f t="shared" si="22"/>
        <v>0</v>
      </c>
      <c r="J69" s="104" t="s">
        <v>676</v>
      </c>
      <c r="K69" s="103">
        <f t="shared" si="23"/>
        <v>0</v>
      </c>
      <c r="L69" s="115">
        <v>0</v>
      </c>
      <c r="M69" s="115">
        <v>0</v>
      </c>
      <c r="N69" s="381">
        <f t="shared" si="24"/>
        <v>0</v>
      </c>
      <c r="O69" s="104" t="s">
        <v>1053</v>
      </c>
      <c r="P69" s="103">
        <f t="shared" si="25"/>
        <v>0</v>
      </c>
      <c r="Q69" s="131">
        <v>0</v>
      </c>
      <c r="R69" s="115">
        <v>0</v>
      </c>
      <c r="S69" s="381">
        <f t="shared" si="26"/>
        <v>0</v>
      </c>
      <c r="T69" s="104" t="s">
        <v>1265</v>
      </c>
      <c r="U69" s="103">
        <f t="shared" si="27"/>
        <v>0</v>
      </c>
      <c r="V69" s="130">
        <v>1</v>
      </c>
      <c r="W69" s="145">
        <v>1</v>
      </c>
      <c r="X69" s="381">
        <f t="shared" si="28"/>
        <v>1</v>
      </c>
      <c r="Y69" s="104"/>
      <c r="Z69" s="103">
        <f t="shared" si="29"/>
        <v>1</v>
      </c>
    </row>
    <row r="70" spans="1:26" ht="187.2">
      <c r="A70" s="275" t="s">
        <v>47</v>
      </c>
      <c r="B70" s="438" t="s">
        <v>677</v>
      </c>
      <c r="C70" s="438" t="s">
        <v>678</v>
      </c>
      <c r="D70" s="438" t="s">
        <v>679</v>
      </c>
      <c r="E70" s="412" t="s">
        <v>680</v>
      </c>
      <c r="F70" s="320">
        <v>1</v>
      </c>
      <c r="G70" s="102" t="s">
        <v>537</v>
      </c>
      <c r="H70" s="145">
        <v>1</v>
      </c>
      <c r="I70" s="381">
        <f t="shared" si="22"/>
        <v>1</v>
      </c>
      <c r="J70" s="104" t="s">
        <v>681</v>
      </c>
      <c r="K70" s="103">
        <f t="shared" si="23"/>
        <v>1</v>
      </c>
      <c r="L70" s="325">
        <v>0</v>
      </c>
      <c r="M70" s="145">
        <v>0</v>
      </c>
      <c r="N70" s="381">
        <f t="shared" si="24"/>
        <v>0</v>
      </c>
      <c r="O70" s="104" t="s">
        <v>1054</v>
      </c>
      <c r="P70" s="103">
        <f t="shared" si="25"/>
        <v>1</v>
      </c>
      <c r="Q70" s="130">
        <v>0</v>
      </c>
      <c r="R70" s="145">
        <v>0</v>
      </c>
      <c r="S70" s="381">
        <f t="shared" si="26"/>
        <v>0</v>
      </c>
      <c r="T70" s="104" t="s">
        <v>1054</v>
      </c>
      <c r="U70" s="103">
        <f t="shared" si="27"/>
        <v>1</v>
      </c>
      <c r="V70" s="130">
        <v>0</v>
      </c>
      <c r="W70" s="145">
        <v>0</v>
      </c>
      <c r="X70" s="381">
        <f t="shared" si="28"/>
        <v>0</v>
      </c>
      <c r="Y70" s="104"/>
      <c r="Z70" s="103">
        <f t="shared" si="29"/>
        <v>1</v>
      </c>
    </row>
    <row r="71" spans="1:26" ht="82.8">
      <c r="A71" s="275" t="s">
        <v>48</v>
      </c>
      <c r="B71" s="320" t="s">
        <v>682</v>
      </c>
      <c r="C71" s="412" t="s">
        <v>683</v>
      </c>
      <c r="D71" s="412" t="s">
        <v>684</v>
      </c>
      <c r="E71" s="412" t="s">
        <v>685</v>
      </c>
      <c r="F71" s="320">
        <v>1</v>
      </c>
      <c r="G71" s="102">
        <v>1</v>
      </c>
      <c r="H71" s="145">
        <v>1</v>
      </c>
      <c r="I71" s="381">
        <f t="shared" si="22"/>
        <v>1</v>
      </c>
      <c r="J71" s="261" t="s">
        <v>686</v>
      </c>
      <c r="K71" s="105">
        <f t="shared" si="23"/>
        <v>1</v>
      </c>
      <c r="L71" s="325">
        <v>0</v>
      </c>
      <c r="M71" s="145">
        <v>0</v>
      </c>
      <c r="N71" s="381">
        <f t="shared" si="24"/>
        <v>0</v>
      </c>
      <c r="O71" s="261" t="s">
        <v>1055</v>
      </c>
      <c r="P71" s="103">
        <f t="shared" si="25"/>
        <v>1</v>
      </c>
      <c r="Q71" s="130">
        <v>0</v>
      </c>
      <c r="R71" s="145">
        <v>0</v>
      </c>
      <c r="S71" s="381">
        <f t="shared" si="26"/>
        <v>0</v>
      </c>
      <c r="T71" s="261" t="s">
        <v>1055</v>
      </c>
      <c r="U71" s="103">
        <f t="shared" si="27"/>
        <v>1</v>
      </c>
      <c r="V71" s="130">
        <v>0</v>
      </c>
      <c r="W71" s="145">
        <v>0</v>
      </c>
      <c r="X71" s="381">
        <f t="shared" si="28"/>
        <v>0</v>
      </c>
      <c r="Y71" s="325"/>
      <c r="Z71" s="103">
        <f t="shared" si="29"/>
        <v>1</v>
      </c>
    </row>
    <row r="72" spans="1:26" ht="201.6">
      <c r="A72" s="275" t="s">
        <v>687</v>
      </c>
      <c r="B72" s="450" t="s">
        <v>688</v>
      </c>
      <c r="C72" s="412" t="s">
        <v>689</v>
      </c>
      <c r="D72" s="438" t="s">
        <v>690</v>
      </c>
      <c r="E72" s="412" t="s">
        <v>691</v>
      </c>
      <c r="F72" s="320">
        <v>6</v>
      </c>
      <c r="G72" s="102">
        <v>0</v>
      </c>
      <c r="H72" s="145">
        <v>0</v>
      </c>
      <c r="I72" s="381">
        <f t="shared" si="22"/>
        <v>0</v>
      </c>
      <c r="J72" s="325" t="s">
        <v>692</v>
      </c>
      <c r="K72" s="105">
        <f t="shared" si="23"/>
        <v>0</v>
      </c>
      <c r="L72" s="325">
        <v>6</v>
      </c>
      <c r="M72" s="145">
        <v>6</v>
      </c>
      <c r="N72" s="381">
        <f t="shared" si="24"/>
        <v>1</v>
      </c>
      <c r="O72" s="104" t="s">
        <v>1056</v>
      </c>
      <c r="P72" s="103">
        <f t="shared" si="25"/>
        <v>1</v>
      </c>
      <c r="Q72" s="130">
        <v>5</v>
      </c>
      <c r="R72" s="145">
        <v>6</v>
      </c>
      <c r="S72" s="381">
        <f t="shared" si="26"/>
        <v>0.83333333333333337</v>
      </c>
      <c r="T72" s="451" t="s">
        <v>1266</v>
      </c>
      <c r="U72" s="103">
        <f t="shared" si="27"/>
        <v>1.8333333333333333</v>
      </c>
      <c r="V72" s="130">
        <v>5</v>
      </c>
      <c r="W72" s="145">
        <v>6</v>
      </c>
      <c r="X72" s="381">
        <f t="shared" si="28"/>
        <v>0.83333333333333337</v>
      </c>
      <c r="Y72" s="132"/>
      <c r="Z72" s="103">
        <f t="shared" si="29"/>
        <v>2.6666666666666665</v>
      </c>
    </row>
    <row r="73" spans="1:26" ht="53.25" customHeight="1">
      <c r="A73" s="275" t="s">
        <v>49</v>
      </c>
      <c r="B73" s="320" t="s">
        <v>693</v>
      </c>
      <c r="C73" s="412" t="s">
        <v>694</v>
      </c>
      <c r="D73" s="438" t="s">
        <v>695</v>
      </c>
      <c r="E73" s="412" t="s">
        <v>696</v>
      </c>
      <c r="F73" s="412" t="s">
        <v>665</v>
      </c>
      <c r="G73" s="452">
        <v>26553761804</v>
      </c>
      <c r="H73" s="453">
        <v>26553761804</v>
      </c>
      <c r="I73" s="381">
        <f t="shared" si="22"/>
        <v>1</v>
      </c>
      <c r="J73" s="104" t="s">
        <v>697</v>
      </c>
      <c r="K73" s="105">
        <f t="shared" si="23"/>
        <v>1</v>
      </c>
      <c r="L73" s="454">
        <v>14162509308.620001</v>
      </c>
      <c r="M73" s="455">
        <f>H73+480960586.03+91127841+2176827935.3</f>
        <v>29302678166.329998</v>
      </c>
      <c r="N73" s="381">
        <f t="shared" si="24"/>
        <v>0.48331791477317304</v>
      </c>
      <c r="O73" s="456" t="s">
        <v>1057</v>
      </c>
      <c r="P73" s="103">
        <f t="shared" si="25"/>
        <v>0.72894497275959225</v>
      </c>
      <c r="Q73" s="136">
        <v>20008033205.169998</v>
      </c>
      <c r="R73" s="453">
        <v>31965202742.330002</v>
      </c>
      <c r="S73" s="381">
        <f t="shared" si="26"/>
        <v>0.62593168472772764</v>
      </c>
      <c r="T73" s="451" t="s">
        <v>1267</v>
      </c>
      <c r="U73" s="103">
        <f t="shared" si="27"/>
        <v>0.69145033549954582</v>
      </c>
      <c r="V73" s="135">
        <v>21133788341</v>
      </c>
      <c r="W73" s="136">
        <f>R73</f>
        <v>31965202742.330002</v>
      </c>
      <c r="X73" s="381">
        <f t="shared" si="28"/>
        <v>0.66114982943666822</v>
      </c>
      <c r="Y73" s="132"/>
      <c r="Z73" s="103">
        <f t="shared" si="29"/>
        <v>0.68336462445326063</v>
      </c>
    </row>
    <row r="74" spans="1:26" ht="110.4">
      <c r="A74" s="275" t="s">
        <v>50</v>
      </c>
      <c r="B74" s="438" t="s">
        <v>698</v>
      </c>
      <c r="C74" s="438" t="s">
        <v>699</v>
      </c>
      <c r="D74" s="438" t="s">
        <v>700</v>
      </c>
      <c r="E74" s="438" t="s">
        <v>701</v>
      </c>
      <c r="F74" s="320" t="s">
        <v>665</v>
      </c>
      <c r="G74" s="102">
        <v>2</v>
      </c>
      <c r="H74" s="145">
        <v>2</v>
      </c>
      <c r="I74" s="381">
        <f t="shared" si="22"/>
        <v>1</v>
      </c>
      <c r="J74" s="104" t="s">
        <v>702</v>
      </c>
      <c r="K74" s="103">
        <f t="shared" si="23"/>
        <v>1</v>
      </c>
      <c r="L74" s="102">
        <v>1</v>
      </c>
      <c r="M74" s="145">
        <v>1</v>
      </c>
      <c r="N74" s="381">
        <f t="shared" si="24"/>
        <v>1</v>
      </c>
      <c r="O74" s="457" t="s">
        <v>1058</v>
      </c>
      <c r="P74" s="103">
        <f t="shared" si="25"/>
        <v>1</v>
      </c>
      <c r="Q74" s="130">
        <v>3</v>
      </c>
      <c r="R74" s="145">
        <v>3</v>
      </c>
      <c r="S74" s="458">
        <f t="shared" si="26"/>
        <v>1</v>
      </c>
      <c r="T74" s="137" t="s">
        <v>1268</v>
      </c>
      <c r="U74" s="103">
        <f t="shared" si="27"/>
        <v>1</v>
      </c>
      <c r="V74" s="130">
        <v>4</v>
      </c>
      <c r="W74" s="145">
        <v>4</v>
      </c>
      <c r="X74" s="381">
        <f t="shared" si="28"/>
        <v>1</v>
      </c>
      <c r="Y74" s="137"/>
      <c r="Z74" s="103">
        <f t="shared" si="29"/>
        <v>1</v>
      </c>
    </row>
    <row r="75" spans="1:26" ht="129.6">
      <c r="A75" s="274" t="s">
        <v>703</v>
      </c>
      <c r="B75" s="438" t="s">
        <v>704</v>
      </c>
      <c r="C75" s="438" t="s">
        <v>705</v>
      </c>
      <c r="D75" s="438" t="s">
        <v>706</v>
      </c>
      <c r="E75" s="438" t="s">
        <v>707</v>
      </c>
      <c r="F75" s="320">
        <v>12</v>
      </c>
      <c r="G75" s="102">
        <v>3</v>
      </c>
      <c r="H75" s="145">
        <v>12</v>
      </c>
      <c r="I75" s="381">
        <f t="shared" si="22"/>
        <v>0.25</v>
      </c>
      <c r="J75" s="104" t="s">
        <v>708</v>
      </c>
      <c r="K75" s="103">
        <f t="shared" si="23"/>
        <v>0.25</v>
      </c>
      <c r="L75" s="325">
        <v>3</v>
      </c>
      <c r="M75" s="145">
        <v>12</v>
      </c>
      <c r="N75" s="381">
        <f t="shared" si="24"/>
        <v>0.25</v>
      </c>
      <c r="O75" s="456" t="s">
        <v>1059</v>
      </c>
      <c r="P75" s="103">
        <f t="shared" si="25"/>
        <v>0.5</v>
      </c>
      <c r="Q75" s="130">
        <v>6</v>
      </c>
      <c r="R75" s="145">
        <v>12</v>
      </c>
      <c r="S75" s="458">
        <f t="shared" si="26"/>
        <v>0.5</v>
      </c>
      <c r="T75" s="451" t="s">
        <v>1269</v>
      </c>
      <c r="U75" s="103">
        <f t="shared" si="27"/>
        <v>1</v>
      </c>
      <c r="V75" s="130">
        <v>3</v>
      </c>
      <c r="W75" s="145">
        <v>12</v>
      </c>
      <c r="X75" s="381">
        <f t="shared" si="28"/>
        <v>0.25</v>
      </c>
      <c r="Y75" s="451"/>
      <c r="Z75" s="103">
        <f t="shared" si="29"/>
        <v>1.25</v>
      </c>
    </row>
    <row r="76" spans="1:26" ht="85.5" customHeight="1">
      <c r="A76" s="274" t="s">
        <v>51</v>
      </c>
      <c r="B76" s="450" t="s">
        <v>709</v>
      </c>
      <c r="C76" s="438" t="s">
        <v>710</v>
      </c>
      <c r="D76" s="438" t="s">
        <v>711</v>
      </c>
      <c r="E76" s="438" t="s">
        <v>712</v>
      </c>
      <c r="F76" s="320">
        <v>4</v>
      </c>
      <c r="G76" s="102" t="s">
        <v>537</v>
      </c>
      <c r="H76" s="145">
        <v>4</v>
      </c>
      <c r="I76" s="381">
        <f t="shared" si="22"/>
        <v>0.25</v>
      </c>
      <c r="J76" s="104" t="s">
        <v>713</v>
      </c>
      <c r="K76" s="103">
        <f t="shared" si="23"/>
        <v>0.25</v>
      </c>
      <c r="L76" s="325">
        <v>1</v>
      </c>
      <c r="M76" s="145">
        <v>4</v>
      </c>
      <c r="N76" s="381">
        <f t="shared" si="24"/>
        <v>0.25</v>
      </c>
      <c r="O76" s="104" t="s">
        <v>1060</v>
      </c>
      <c r="P76" s="103">
        <f t="shared" si="25"/>
        <v>0.5</v>
      </c>
      <c r="Q76" s="130">
        <v>1</v>
      </c>
      <c r="R76" s="145">
        <v>4</v>
      </c>
      <c r="S76" s="381">
        <f t="shared" si="26"/>
        <v>0.25</v>
      </c>
      <c r="T76" s="147" t="s">
        <v>1270</v>
      </c>
      <c r="U76" s="103">
        <f t="shared" si="27"/>
        <v>0.75</v>
      </c>
      <c r="V76" s="130">
        <v>1</v>
      </c>
      <c r="W76" s="145">
        <v>4</v>
      </c>
      <c r="X76" s="381">
        <f t="shared" si="28"/>
        <v>0.25</v>
      </c>
      <c r="Y76" s="104"/>
      <c r="Z76" s="103">
        <f t="shared" si="29"/>
        <v>1</v>
      </c>
    </row>
    <row r="77" spans="1:26" ht="179.4">
      <c r="A77" s="274" t="s">
        <v>52</v>
      </c>
      <c r="B77" s="450" t="s">
        <v>714</v>
      </c>
      <c r="C77" s="438" t="s">
        <v>715</v>
      </c>
      <c r="D77" s="438" t="s">
        <v>716</v>
      </c>
      <c r="E77" s="438" t="s">
        <v>717</v>
      </c>
      <c r="F77" s="412" t="s">
        <v>665</v>
      </c>
      <c r="G77" s="102">
        <v>571</v>
      </c>
      <c r="H77" s="145">
        <v>571</v>
      </c>
      <c r="I77" s="381">
        <f t="shared" si="22"/>
        <v>1</v>
      </c>
      <c r="J77" s="104" t="s">
        <v>718</v>
      </c>
      <c r="K77" s="103">
        <f t="shared" si="23"/>
        <v>1</v>
      </c>
      <c r="L77" s="295">
        <v>1040</v>
      </c>
      <c r="M77" s="145">
        <v>1040</v>
      </c>
      <c r="N77" s="381">
        <f t="shared" si="24"/>
        <v>1</v>
      </c>
      <c r="O77" s="459" t="s">
        <v>1061</v>
      </c>
      <c r="P77" s="103">
        <f t="shared" si="25"/>
        <v>1</v>
      </c>
      <c r="Q77" s="130">
        <v>1843</v>
      </c>
      <c r="R77" s="145">
        <v>1843</v>
      </c>
      <c r="S77" s="458">
        <f t="shared" si="26"/>
        <v>1</v>
      </c>
      <c r="T77" s="459" t="s">
        <v>1271</v>
      </c>
      <c r="U77" s="103">
        <f t="shared" si="27"/>
        <v>1</v>
      </c>
      <c r="V77" s="130">
        <v>3992</v>
      </c>
      <c r="W77" s="145">
        <v>3992</v>
      </c>
      <c r="X77" s="381">
        <f t="shared" si="28"/>
        <v>1</v>
      </c>
      <c r="Y77" s="132"/>
      <c r="Z77" s="103">
        <f t="shared" si="29"/>
        <v>1</v>
      </c>
    </row>
    <row r="78" spans="1:26" ht="42.75" customHeight="1">
      <c r="A78" s="274" t="s">
        <v>53</v>
      </c>
      <c r="B78" s="450" t="s">
        <v>719</v>
      </c>
      <c r="C78" s="438" t="s">
        <v>720</v>
      </c>
      <c r="D78" s="438" t="s">
        <v>721</v>
      </c>
      <c r="E78" s="438" t="s">
        <v>722</v>
      </c>
      <c r="F78" s="320" t="s">
        <v>665</v>
      </c>
      <c r="G78" s="102">
        <v>216</v>
      </c>
      <c r="H78" s="145">
        <v>216</v>
      </c>
      <c r="I78" s="381">
        <f t="shared" si="22"/>
        <v>1</v>
      </c>
      <c r="J78" s="104" t="s">
        <v>723</v>
      </c>
      <c r="K78" s="103">
        <f>IFERROR(IF(F78="Según demanda",G78/H78,G78/F78),0)</f>
        <v>1</v>
      </c>
      <c r="L78" s="295">
        <v>1014</v>
      </c>
      <c r="M78" s="115">
        <v>1014</v>
      </c>
      <c r="N78" s="381">
        <f t="shared" si="24"/>
        <v>1</v>
      </c>
      <c r="O78" s="104" t="s">
        <v>1062</v>
      </c>
      <c r="P78" s="103">
        <f t="shared" si="25"/>
        <v>1</v>
      </c>
      <c r="Q78" s="130">
        <f>765+824+869</f>
        <v>2458</v>
      </c>
      <c r="R78" s="130">
        <f>765+824+869</f>
        <v>2458</v>
      </c>
      <c r="S78" s="381">
        <f t="shared" si="26"/>
        <v>1</v>
      </c>
      <c r="T78" s="147" t="s">
        <v>1272</v>
      </c>
      <c r="U78" s="103">
        <f t="shared" si="27"/>
        <v>1</v>
      </c>
      <c r="V78" s="145">
        <f>850+774+1650</f>
        <v>3274</v>
      </c>
      <c r="W78" s="145">
        <f>850+774+1650</f>
        <v>3274</v>
      </c>
      <c r="X78" s="381">
        <f t="shared" si="28"/>
        <v>1</v>
      </c>
      <c r="Y78" s="460"/>
      <c r="Z78" s="103">
        <f t="shared" si="29"/>
        <v>1</v>
      </c>
    </row>
    <row r="79" spans="1:26" ht="114" customHeight="1">
      <c r="A79" s="275" t="s">
        <v>54</v>
      </c>
      <c r="B79" s="412" t="s">
        <v>724</v>
      </c>
      <c r="C79" s="438" t="s">
        <v>725</v>
      </c>
      <c r="D79" s="412" t="s">
        <v>726</v>
      </c>
      <c r="E79" s="412" t="s">
        <v>726</v>
      </c>
      <c r="F79" s="320" t="s">
        <v>665</v>
      </c>
      <c r="G79" s="102">
        <v>4</v>
      </c>
      <c r="H79" s="145">
        <v>4</v>
      </c>
      <c r="I79" s="381">
        <f t="shared" si="22"/>
        <v>1</v>
      </c>
      <c r="J79" s="104" t="s">
        <v>727</v>
      </c>
      <c r="K79" s="103">
        <f t="shared" si="23"/>
        <v>1</v>
      </c>
      <c r="L79" s="325">
        <v>10</v>
      </c>
      <c r="M79" s="145">
        <v>10</v>
      </c>
      <c r="N79" s="381">
        <f t="shared" si="24"/>
        <v>1</v>
      </c>
      <c r="O79" s="104" t="s">
        <v>1273</v>
      </c>
      <c r="P79" s="103">
        <f t="shared" si="25"/>
        <v>1</v>
      </c>
      <c r="Q79" s="130">
        <v>9</v>
      </c>
      <c r="R79" s="145">
        <v>9</v>
      </c>
      <c r="S79" s="458">
        <f t="shared" si="26"/>
        <v>1</v>
      </c>
      <c r="T79" s="147" t="s">
        <v>1274</v>
      </c>
      <c r="U79" s="103">
        <f t="shared" si="27"/>
        <v>1</v>
      </c>
      <c r="V79" s="130">
        <v>6</v>
      </c>
      <c r="W79" s="145">
        <v>6</v>
      </c>
      <c r="X79" s="381"/>
      <c r="Y79" s="132"/>
      <c r="Z79" s="103">
        <f t="shared" si="29"/>
        <v>1</v>
      </c>
    </row>
    <row r="80" spans="1:26" ht="114" customHeight="1">
      <c r="A80" s="274" t="s">
        <v>55</v>
      </c>
      <c r="B80" s="450" t="s">
        <v>728</v>
      </c>
      <c r="C80" s="438" t="s">
        <v>729</v>
      </c>
      <c r="D80" s="438" t="s">
        <v>730</v>
      </c>
      <c r="E80" s="438" t="s">
        <v>730</v>
      </c>
      <c r="F80" s="320" t="s">
        <v>665</v>
      </c>
      <c r="G80" s="102">
        <v>12</v>
      </c>
      <c r="H80" s="145">
        <v>12</v>
      </c>
      <c r="I80" s="381">
        <f t="shared" si="22"/>
        <v>1</v>
      </c>
      <c r="J80" s="104" t="s">
        <v>731</v>
      </c>
      <c r="K80" s="103">
        <f t="shared" si="23"/>
        <v>1</v>
      </c>
      <c r="L80" s="325">
        <v>12</v>
      </c>
      <c r="M80" s="145">
        <v>12</v>
      </c>
      <c r="N80" s="381">
        <f t="shared" si="24"/>
        <v>1</v>
      </c>
      <c r="O80" s="104" t="s">
        <v>1063</v>
      </c>
      <c r="P80" s="103">
        <f t="shared" si="25"/>
        <v>1</v>
      </c>
      <c r="Q80" s="130">
        <v>14</v>
      </c>
      <c r="R80" s="145">
        <v>14</v>
      </c>
      <c r="S80" s="458">
        <f t="shared" si="26"/>
        <v>1</v>
      </c>
      <c r="T80" s="451" t="s">
        <v>1275</v>
      </c>
      <c r="U80" s="103">
        <f>IFERROR(IF(F80="Según demanda",(Q80+L80+G80)/(H80+M80+R80),(Q80+L80+G80)/F80),0)</f>
        <v>1</v>
      </c>
      <c r="V80" s="130">
        <v>9</v>
      </c>
      <c r="W80" s="145">
        <v>9</v>
      </c>
      <c r="X80" s="458">
        <f>IFERROR((V80/W80),0)</f>
        <v>1</v>
      </c>
      <c r="Y80" s="461"/>
      <c r="Z80" s="103">
        <f t="shared" si="29"/>
        <v>1</v>
      </c>
    </row>
    <row r="81" spans="1:26" ht="37.5" customHeight="1">
      <c r="A81" s="534" t="s">
        <v>56</v>
      </c>
      <c r="B81" s="535" t="s">
        <v>549</v>
      </c>
      <c r="C81" s="497" t="s">
        <v>550</v>
      </c>
      <c r="D81" s="497" t="s">
        <v>551</v>
      </c>
      <c r="E81" s="497" t="s">
        <v>552</v>
      </c>
      <c r="F81" s="498">
        <v>20</v>
      </c>
      <c r="G81" s="470">
        <v>2</v>
      </c>
      <c r="H81" s="472">
        <v>20</v>
      </c>
      <c r="I81" s="474">
        <f t="shared" ref="I81:I92" si="30">IFERROR((G81/H81),0)</f>
        <v>0.1</v>
      </c>
      <c r="J81" s="476" t="s">
        <v>553</v>
      </c>
      <c r="K81" s="478">
        <f t="shared" ref="K81:K94" si="31">IFERROR(IF(F81="Según demanda",G81/H81,G81/F81),0)</f>
        <v>0.1</v>
      </c>
      <c r="L81" s="470">
        <v>0</v>
      </c>
      <c r="M81" s="472">
        <v>20</v>
      </c>
      <c r="N81" s="474">
        <f>IFERROR((L81/M81),0)</f>
        <v>0</v>
      </c>
      <c r="O81" s="476" t="s">
        <v>1068</v>
      </c>
      <c r="P81" s="478">
        <f t="shared" ref="P81:P94" si="32">IFERROR(IF(F81="Según demanda",(L81+G81)/(H81+M81),(L81+G81)/F81),0)</f>
        <v>0.1</v>
      </c>
      <c r="Q81" s="470">
        <v>4</v>
      </c>
      <c r="R81" s="472">
        <v>20</v>
      </c>
      <c r="S81" s="474">
        <f>IFERROR((Q81/R81),0)</f>
        <v>0.2</v>
      </c>
      <c r="T81" s="476" t="s">
        <v>1251</v>
      </c>
      <c r="U81" s="478">
        <f>IFERROR(IF(F81="Según demanda",(Q81+L81+G81)/(H81+M81+R81),(Q81+L81+G81)/F81),0)</f>
        <v>0.3</v>
      </c>
      <c r="V81" s="536"/>
      <c r="W81" s="472"/>
      <c r="X81" s="474"/>
      <c r="Y81" s="476"/>
      <c r="Z81" s="478">
        <f t="shared" ref="Z81:Z93" si="33">IFERROR(IF(F81="Según demanda",(V81+Q81+L81+G81)/(H81+M81+R81+W81),(V81+Q81+L81+G81)/F81),0)</f>
        <v>0.3</v>
      </c>
    </row>
    <row r="82" spans="1:26" ht="39.75" customHeight="1">
      <c r="A82" s="534"/>
      <c r="B82" s="535"/>
      <c r="C82" s="497"/>
      <c r="D82" s="497"/>
      <c r="E82" s="497"/>
      <c r="F82" s="499"/>
      <c r="G82" s="471"/>
      <c r="H82" s="473"/>
      <c r="I82" s="475"/>
      <c r="J82" s="477"/>
      <c r="K82" s="479"/>
      <c r="L82" s="471"/>
      <c r="M82" s="473"/>
      <c r="N82" s="475"/>
      <c r="O82" s="477"/>
      <c r="P82" s="479"/>
      <c r="Q82" s="471"/>
      <c r="R82" s="473"/>
      <c r="S82" s="475"/>
      <c r="T82" s="477"/>
      <c r="U82" s="479">
        <f>IFERROR(IF(F82="Según demanda",(Q82+L82+G82)/(H82+M82+R82),(Q82+L82+G82)/F82),0)</f>
        <v>0</v>
      </c>
      <c r="V82" s="537"/>
      <c r="W82" s="473"/>
      <c r="X82" s="475"/>
      <c r="Y82" s="477"/>
      <c r="Z82" s="479"/>
    </row>
    <row r="83" spans="1:26" ht="15" customHeight="1">
      <c r="A83" s="534" t="s">
        <v>57</v>
      </c>
      <c r="B83" s="535" t="s">
        <v>554</v>
      </c>
      <c r="C83" s="497" t="s">
        <v>555</v>
      </c>
      <c r="D83" s="497" t="s">
        <v>556</v>
      </c>
      <c r="E83" s="320" t="s">
        <v>557</v>
      </c>
      <c r="F83" s="419" t="s">
        <v>377</v>
      </c>
      <c r="G83" s="111">
        <v>40</v>
      </c>
      <c r="H83" s="84">
        <v>42</v>
      </c>
      <c r="I83" s="336">
        <f t="shared" si="30"/>
        <v>0.95238095238095233</v>
      </c>
      <c r="J83" s="94" t="s">
        <v>558</v>
      </c>
      <c r="K83" s="112">
        <f t="shared" si="31"/>
        <v>0.95238095238095233</v>
      </c>
      <c r="L83" s="111">
        <v>40</v>
      </c>
      <c r="M83" s="84">
        <v>42</v>
      </c>
      <c r="N83" s="336">
        <f t="shared" ref="N83:N92" si="34">IFERROR((L83/M83),0)</f>
        <v>0.95238095238095233</v>
      </c>
      <c r="O83" s="94" t="s">
        <v>558</v>
      </c>
      <c r="P83" s="112">
        <f t="shared" si="32"/>
        <v>0.95238095238095233</v>
      </c>
      <c r="Q83" s="111">
        <v>45</v>
      </c>
      <c r="R83" s="84">
        <v>45</v>
      </c>
      <c r="S83" s="336">
        <f t="shared" ref="S83:S92" si="35">IFERROR((Q83/R83),0)</f>
        <v>1</v>
      </c>
      <c r="T83" s="94" t="s">
        <v>558</v>
      </c>
      <c r="U83" s="420">
        <f t="shared" ref="U83:U94" si="36">IFERROR(IF(F83="Según demanda",(Q83+L83+G83)/(H83+M83+R83),(Q83+L83+G83)/F83),0)</f>
        <v>0.96899224806201545</v>
      </c>
      <c r="V83" s="128"/>
      <c r="W83" s="94"/>
      <c r="X83" s="336"/>
      <c r="Y83" s="94"/>
      <c r="Z83" s="112">
        <f t="shared" si="33"/>
        <v>0.96899224806201545</v>
      </c>
    </row>
    <row r="84" spans="1:26" ht="128.25" customHeight="1">
      <c r="A84" s="534"/>
      <c r="B84" s="535"/>
      <c r="C84" s="497"/>
      <c r="D84" s="497"/>
      <c r="E84" s="320" t="s">
        <v>559</v>
      </c>
      <c r="F84" s="419" t="s">
        <v>377</v>
      </c>
      <c r="G84" s="111">
        <v>67</v>
      </c>
      <c r="H84" s="84">
        <v>67</v>
      </c>
      <c r="I84" s="336">
        <f t="shared" si="30"/>
        <v>1</v>
      </c>
      <c r="J84" s="94" t="s">
        <v>1069</v>
      </c>
      <c r="K84" s="112">
        <f t="shared" si="31"/>
        <v>1</v>
      </c>
      <c r="L84" s="111">
        <v>66</v>
      </c>
      <c r="M84" s="84">
        <v>66</v>
      </c>
      <c r="N84" s="336">
        <f t="shared" si="34"/>
        <v>1</v>
      </c>
      <c r="O84" s="94" t="s">
        <v>1069</v>
      </c>
      <c r="P84" s="112">
        <f t="shared" si="32"/>
        <v>1</v>
      </c>
      <c r="Q84" s="111">
        <v>63</v>
      </c>
      <c r="R84" s="84">
        <v>63</v>
      </c>
      <c r="S84" s="336">
        <f t="shared" si="35"/>
        <v>1</v>
      </c>
      <c r="T84" s="94" t="s">
        <v>1069</v>
      </c>
      <c r="U84" s="421">
        <f t="shared" si="36"/>
        <v>1</v>
      </c>
      <c r="V84" s="128"/>
      <c r="W84" s="94"/>
      <c r="X84" s="336"/>
      <c r="Y84" s="94"/>
      <c r="Z84" s="112">
        <f t="shared" si="33"/>
        <v>1</v>
      </c>
    </row>
    <row r="85" spans="1:26" ht="96.6" customHeight="1">
      <c r="A85" s="322" t="s">
        <v>58</v>
      </c>
      <c r="B85" s="323" t="s">
        <v>560</v>
      </c>
      <c r="C85" s="320" t="s">
        <v>561</v>
      </c>
      <c r="D85" s="320" t="s">
        <v>562</v>
      </c>
      <c r="E85" s="320" t="s">
        <v>563</v>
      </c>
      <c r="F85" s="419">
        <v>1</v>
      </c>
      <c r="G85" s="111">
        <v>1</v>
      </c>
      <c r="H85" s="84">
        <v>1</v>
      </c>
      <c r="I85" s="336">
        <f t="shared" si="30"/>
        <v>1</v>
      </c>
      <c r="J85" s="94" t="s">
        <v>564</v>
      </c>
      <c r="K85" s="112">
        <f t="shared" si="31"/>
        <v>1</v>
      </c>
      <c r="L85" s="111"/>
      <c r="M85" s="84"/>
      <c r="N85" s="336">
        <f t="shared" si="34"/>
        <v>0</v>
      </c>
      <c r="O85" s="94" t="s">
        <v>564</v>
      </c>
      <c r="P85" s="112">
        <f t="shared" si="32"/>
        <v>1</v>
      </c>
      <c r="Q85" s="111"/>
      <c r="R85" s="84"/>
      <c r="S85" s="336">
        <f t="shared" si="35"/>
        <v>0</v>
      </c>
      <c r="T85" s="94" t="s">
        <v>564</v>
      </c>
      <c r="U85" s="478">
        <f t="shared" si="36"/>
        <v>1</v>
      </c>
      <c r="V85" s="128"/>
      <c r="W85" s="94"/>
      <c r="X85" s="336"/>
      <c r="Y85" s="94"/>
      <c r="Z85" s="112">
        <f t="shared" si="33"/>
        <v>1</v>
      </c>
    </row>
    <row r="86" spans="1:26" ht="42.75" customHeight="1">
      <c r="A86" s="322" t="s">
        <v>59</v>
      </c>
      <c r="B86" s="601" t="s">
        <v>565</v>
      </c>
      <c r="C86" s="320" t="s">
        <v>566</v>
      </c>
      <c r="D86" s="319" t="s">
        <v>567</v>
      </c>
      <c r="E86" s="320" t="s">
        <v>368</v>
      </c>
      <c r="F86" s="419" t="s">
        <v>377</v>
      </c>
      <c r="G86" s="111">
        <v>14</v>
      </c>
      <c r="H86" s="87">
        <v>14</v>
      </c>
      <c r="I86" s="336">
        <f t="shared" si="30"/>
        <v>1</v>
      </c>
      <c r="J86" s="476" t="s">
        <v>568</v>
      </c>
      <c r="K86" s="112">
        <f t="shared" si="31"/>
        <v>1</v>
      </c>
      <c r="L86" s="111">
        <v>22</v>
      </c>
      <c r="M86" s="87">
        <v>22</v>
      </c>
      <c r="N86" s="336">
        <f t="shared" si="34"/>
        <v>1</v>
      </c>
      <c r="O86" s="476" t="s">
        <v>1070</v>
      </c>
      <c r="P86" s="112">
        <f t="shared" si="32"/>
        <v>1</v>
      </c>
      <c r="Q86" s="111">
        <v>23</v>
      </c>
      <c r="R86" s="87">
        <v>23</v>
      </c>
      <c r="S86" s="336">
        <f t="shared" si="35"/>
        <v>1</v>
      </c>
      <c r="T86" s="476" t="s">
        <v>1070</v>
      </c>
      <c r="U86" s="479">
        <f t="shared" si="36"/>
        <v>1</v>
      </c>
      <c r="V86" s="128"/>
      <c r="W86" s="94"/>
      <c r="X86" s="336"/>
      <c r="Y86" s="476"/>
      <c r="Z86" s="112">
        <f t="shared" si="33"/>
        <v>1</v>
      </c>
    </row>
    <row r="87" spans="1:26" ht="114" customHeight="1">
      <c r="A87" s="276" t="s">
        <v>60</v>
      </c>
      <c r="B87" s="601"/>
      <c r="C87" s="320" t="s">
        <v>569</v>
      </c>
      <c r="D87" s="319" t="s">
        <v>570</v>
      </c>
      <c r="E87" s="320" t="s">
        <v>368</v>
      </c>
      <c r="F87" s="419" t="s">
        <v>377</v>
      </c>
      <c r="G87" s="111">
        <v>14</v>
      </c>
      <c r="H87" s="87">
        <v>14</v>
      </c>
      <c r="I87" s="336">
        <f t="shared" si="30"/>
        <v>1</v>
      </c>
      <c r="J87" s="521"/>
      <c r="K87" s="112">
        <f t="shared" si="31"/>
        <v>1</v>
      </c>
      <c r="L87" s="111">
        <v>22</v>
      </c>
      <c r="M87" s="87">
        <v>22</v>
      </c>
      <c r="N87" s="336">
        <f t="shared" si="34"/>
        <v>1</v>
      </c>
      <c r="O87" s="521"/>
      <c r="P87" s="112">
        <f t="shared" si="32"/>
        <v>1</v>
      </c>
      <c r="Q87" s="111">
        <v>23</v>
      </c>
      <c r="R87" s="87">
        <v>23</v>
      </c>
      <c r="S87" s="336">
        <f t="shared" si="35"/>
        <v>1</v>
      </c>
      <c r="T87" s="521"/>
      <c r="U87" s="478">
        <f t="shared" si="36"/>
        <v>1</v>
      </c>
      <c r="V87" s="128"/>
      <c r="W87" s="94"/>
      <c r="X87" s="336"/>
      <c r="Y87" s="521"/>
      <c r="Z87" s="112">
        <f t="shared" si="33"/>
        <v>1</v>
      </c>
    </row>
    <row r="88" spans="1:26" ht="41.4">
      <c r="A88" s="276" t="s">
        <v>60</v>
      </c>
      <c r="B88" s="601"/>
      <c r="C88" s="320" t="s">
        <v>571</v>
      </c>
      <c r="D88" s="319" t="s">
        <v>572</v>
      </c>
      <c r="E88" s="320" t="s">
        <v>368</v>
      </c>
      <c r="F88" s="419" t="s">
        <v>377</v>
      </c>
      <c r="G88" s="111">
        <v>14</v>
      </c>
      <c r="H88" s="87">
        <v>14</v>
      </c>
      <c r="I88" s="336">
        <f t="shared" si="30"/>
        <v>1</v>
      </c>
      <c r="J88" s="521"/>
      <c r="K88" s="112">
        <f t="shared" si="31"/>
        <v>1</v>
      </c>
      <c r="L88" s="111">
        <v>22</v>
      </c>
      <c r="M88" s="87">
        <v>22</v>
      </c>
      <c r="N88" s="336">
        <f t="shared" si="34"/>
        <v>1</v>
      </c>
      <c r="O88" s="521"/>
      <c r="P88" s="112">
        <f t="shared" si="32"/>
        <v>1</v>
      </c>
      <c r="Q88" s="111">
        <v>23</v>
      </c>
      <c r="R88" s="87">
        <v>23</v>
      </c>
      <c r="S88" s="336">
        <f t="shared" si="35"/>
        <v>1</v>
      </c>
      <c r="T88" s="521"/>
      <c r="U88" s="479">
        <f t="shared" si="36"/>
        <v>1</v>
      </c>
      <c r="V88" s="128"/>
      <c r="W88" s="94"/>
      <c r="X88" s="336"/>
      <c r="Y88" s="521"/>
      <c r="Z88" s="112">
        <f t="shared" si="33"/>
        <v>1</v>
      </c>
    </row>
    <row r="89" spans="1:26" ht="55.2" customHeight="1">
      <c r="A89" s="276" t="s">
        <v>61</v>
      </c>
      <c r="B89" s="601"/>
      <c r="C89" s="320" t="s">
        <v>573</v>
      </c>
      <c r="D89" s="319" t="s">
        <v>574</v>
      </c>
      <c r="E89" s="320" t="s">
        <v>368</v>
      </c>
      <c r="F89" s="419" t="s">
        <v>377</v>
      </c>
      <c r="G89" s="111">
        <v>14</v>
      </c>
      <c r="H89" s="87">
        <v>14</v>
      </c>
      <c r="I89" s="336">
        <f t="shared" si="30"/>
        <v>1</v>
      </c>
      <c r="J89" s="521"/>
      <c r="K89" s="112">
        <f t="shared" si="31"/>
        <v>1</v>
      </c>
      <c r="L89" s="111">
        <v>22</v>
      </c>
      <c r="M89" s="87">
        <v>22</v>
      </c>
      <c r="N89" s="336">
        <f t="shared" si="34"/>
        <v>1</v>
      </c>
      <c r="O89" s="521"/>
      <c r="P89" s="112">
        <f t="shared" si="32"/>
        <v>1</v>
      </c>
      <c r="Q89" s="111">
        <v>23</v>
      </c>
      <c r="R89" s="87">
        <v>23</v>
      </c>
      <c r="S89" s="336">
        <f t="shared" si="35"/>
        <v>1</v>
      </c>
      <c r="T89" s="521"/>
      <c r="U89" s="478">
        <f t="shared" si="36"/>
        <v>1</v>
      </c>
      <c r="V89" s="128"/>
      <c r="W89" s="94"/>
      <c r="X89" s="336"/>
      <c r="Y89" s="521"/>
      <c r="Z89" s="112">
        <f t="shared" si="33"/>
        <v>1</v>
      </c>
    </row>
    <row r="90" spans="1:26" ht="28.5" customHeight="1">
      <c r="A90" s="322" t="s">
        <v>62</v>
      </c>
      <c r="B90" s="601"/>
      <c r="C90" s="320" t="s">
        <v>575</v>
      </c>
      <c r="D90" s="319" t="s">
        <v>576</v>
      </c>
      <c r="E90" s="320" t="s">
        <v>577</v>
      </c>
      <c r="F90" s="419" t="s">
        <v>377</v>
      </c>
      <c r="G90" s="111">
        <v>14</v>
      </c>
      <c r="H90" s="87">
        <v>14</v>
      </c>
      <c r="I90" s="336">
        <f t="shared" si="30"/>
        <v>1</v>
      </c>
      <c r="J90" s="521"/>
      <c r="K90" s="112">
        <f t="shared" si="31"/>
        <v>1</v>
      </c>
      <c r="L90" s="111">
        <v>22</v>
      </c>
      <c r="M90" s="87">
        <v>22</v>
      </c>
      <c r="N90" s="336">
        <f t="shared" si="34"/>
        <v>1</v>
      </c>
      <c r="O90" s="521"/>
      <c r="P90" s="112">
        <f t="shared" si="32"/>
        <v>1</v>
      </c>
      <c r="Q90" s="111">
        <v>23</v>
      </c>
      <c r="R90" s="87">
        <v>23</v>
      </c>
      <c r="S90" s="336">
        <f t="shared" si="35"/>
        <v>1</v>
      </c>
      <c r="T90" s="521"/>
      <c r="U90" s="479">
        <f t="shared" si="36"/>
        <v>1</v>
      </c>
      <c r="V90" s="128"/>
      <c r="W90" s="94"/>
      <c r="X90" s="336"/>
      <c r="Y90" s="521"/>
      <c r="Z90" s="112">
        <f t="shared" si="33"/>
        <v>1</v>
      </c>
    </row>
    <row r="91" spans="1:26" ht="27.6" customHeight="1">
      <c r="A91" s="322" t="s">
        <v>63</v>
      </c>
      <c r="B91" s="601"/>
      <c r="C91" s="320" t="s">
        <v>578</v>
      </c>
      <c r="D91" s="319" t="s">
        <v>579</v>
      </c>
      <c r="E91" s="320" t="s">
        <v>580</v>
      </c>
      <c r="F91" s="419" t="s">
        <v>377</v>
      </c>
      <c r="G91" s="111">
        <v>14</v>
      </c>
      <c r="H91" s="87">
        <v>14</v>
      </c>
      <c r="I91" s="336">
        <f t="shared" si="30"/>
        <v>1</v>
      </c>
      <c r="J91" s="477"/>
      <c r="K91" s="112">
        <f t="shared" si="31"/>
        <v>1</v>
      </c>
      <c r="L91" s="111">
        <v>22</v>
      </c>
      <c r="M91" s="87">
        <v>22</v>
      </c>
      <c r="N91" s="336">
        <f t="shared" si="34"/>
        <v>1</v>
      </c>
      <c r="O91" s="477"/>
      <c r="P91" s="112">
        <f t="shared" si="32"/>
        <v>1</v>
      </c>
      <c r="Q91" s="111">
        <v>23</v>
      </c>
      <c r="R91" s="87">
        <v>23</v>
      </c>
      <c r="S91" s="336">
        <f t="shared" si="35"/>
        <v>1</v>
      </c>
      <c r="T91" s="477"/>
      <c r="U91" s="478">
        <f t="shared" si="36"/>
        <v>1</v>
      </c>
      <c r="V91" s="128"/>
      <c r="W91" s="94"/>
      <c r="X91" s="336"/>
      <c r="Y91" s="477"/>
      <c r="Z91" s="112">
        <f t="shared" si="33"/>
        <v>1</v>
      </c>
    </row>
    <row r="92" spans="1:26" ht="15" customHeight="1">
      <c r="A92" s="534" t="s">
        <v>64</v>
      </c>
      <c r="B92" s="601" t="s">
        <v>581</v>
      </c>
      <c r="C92" s="320" t="s">
        <v>582</v>
      </c>
      <c r="D92" s="497" t="s">
        <v>583</v>
      </c>
      <c r="E92" s="497" t="s">
        <v>584</v>
      </c>
      <c r="F92" s="419" t="s">
        <v>377</v>
      </c>
      <c r="G92" s="111">
        <v>14</v>
      </c>
      <c r="H92" s="87">
        <v>14</v>
      </c>
      <c r="I92" s="336">
        <f t="shared" si="30"/>
        <v>1</v>
      </c>
      <c r="J92" s="522" t="s">
        <v>585</v>
      </c>
      <c r="K92" s="112">
        <f t="shared" si="31"/>
        <v>1</v>
      </c>
      <c r="L92" s="111">
        <v>22</v>
      </c>
      <c r="M92" s="87">
        <v>22</v>
      </c>
      <c r="N92" s="336">
        <f t="shared" si="34"/>
        <v>1</v>
      </c>
      <c r="O92" s="522" t="s">
        <v>585</v>
      </c>
      <c r="P92" s="112">
        <f t="shared" si="32"/>
        <v>1</v>
      </c>
      <c r="Q92" s="111">
        <v>23</v>
      </c>
      <c r="R92" s="87">
        <v>23</v>
      </c>
      <c r="S92" s="336">
        <f t="shared" si="35"/>
        <v>1</v>
      </c>
      <c r="T92" s="522" t="s">
        <v>585</v>
      </c>
      <c r="U92" s="479">
        <f t="shared" si="36"/>
        <v>1</v>
      </c>
      <c r="V92" s="128"/>
      <c r="W92" s="94"/>
      <c r="X92" s="336"/>
      <c r="Y92" s="522"/>
      <c r="Z92" s="112">
        <f t="shared" si="33"/>
        <v>1</v>
      </c>
    </row>
    <row r="93" spans="1:26" ht="14.4" customHeight="1">
      <c r="A93" s="534"/>
      <c r="B93" s="601"/>
      <c r="C93" s="320" t="s">
        <v>586</v>
      </c>
      <c r="D93" s="497"/>
      <c r="E93" s="497"/>
      <c r="F93" s="419" t="s">
        <v>377</v>
      </c>
      <c r="G93" s="111">
        <v>14</v>
      </c>
      <c r="H93" s="87">
        <v>14</v>
      </c>
      <c r="I93" s="336">
        <f>IFERROR((G93/H93),0)</f>
        <v>1</v>
      </c>
      <c r="J93" s="523"/>
      <c r="K93" s="112">
        <f t="shared" si="31"/>
        <v>1</v>
      </c>
      <c r="L93" s="111">
        <v>22</v>
      </c>
      <c r="M93" s="87">
        <v>22</v>
      </c>
      <c r="N93" s="336">
        <f>IFERROR((L93/M93),0)</f>
        <v>1</v>
      </c>
      <c r="O93" s="523"/>
      <c r="P93" s="112">
        <f t="shared" si="32"/>
        <v>1</v>
      </c>
      <c r="Q93" s="111">
        <v>23</v>
      </c>
      <c r="R93" s="87">
        <v>23</v>
      </c>
      <c r="S93" s="336">
        <f>IFERROR((Q93/R93),0)</f>
        <v>1</v>
      </c>
      <c r="T93" s="523"/>
      <c r="U93" s="478">
        <f t="shared" si="36"/>
        <v>1</v>
      </c>
      <c r="V93" s="128"/>
      <c r="W93" s="94"/>
      <c r="X93" s="336"/>
      <c r="Y93" s="523"/>
      <c r="Z93" s="112">
        <f t="shared" si="33"/>
        <v>1</v>
      </c>
    </row>
    <row r="94" spans="1:26" ht="28.2" thickBot="1">
      <c r="A94" s="534"/>
      <c r="B94" s="602"/>
      <c r="C94" s="324" t="s">
        <v>587</v>
      </c>
      <c r="D94" s="595"/>
      <c r="E94" s="595"/>
      <c r="F94" s="422" t="s">
        <v>377</v>
      </c>
      <c r="G94" s="113">
        <v>14</v>
      </c>
      <c r="H94" s="114">
        <v>14</v>
      </c>
      <c r="I94" s="423">
        <f>IFERROR((G94/H94),0)</f>
        <v>1</v>
      </c>
      <c r="J94" s="524"/>
      <c r="K94" s="129">
        <f t="shared" si="31"/>
        <v>1</v>
      </c>
      <c r="L94" s="113">
        <v>22</v>
      </c>
      <c r="M94" s="114">
        <v>22</v>
      </c>
      <c r="N94" s="423">
        <f>IFERROR((L94/M94),0)</f>
        <v>1</v>
      </c>
      <c r="O94" s="524"/>
      <c r="P94" s="129">
        <f t="shared" si="32"/>
        <v>1</v>
      </c>
      <c r="Q94" s="113">
        <v>23</v>
      </c>
      <c r="R94" s="114">
        <v>23</v>
      </c>
      <c r="S94" s="423">
        <f>IFERROR((Q94/R94),0)</f>
        <v>1</v>
      </c>
      <c r="T94" s="524"/>
      <c r="U94" s="596">
        <f t="shared" si="36"/>
        <v>1</v>
      </c>
      <c r="V94" s="142"/>
      <c r="W94" s="143"/>
      <c r="X94" s="423"/>
      <c r="Y94" s="524"/>
      <c r="Z94" s="129">
        <f>IFERROR(IF(F94="Según demanda",(V94+Q94+L94+G94)/(H94+M93+R94+W94),(V94+Q94+L94+G94)/F94),0)</f>
        <v>1</v>
      </c>
    </row>
    <row r="95" spans="1:26" ht="180" customHeight="1">
      <c r="A95" s="170" t="s">
        <v>65</v>
      </c>
      <c r="B95" s="180" t="s">
        <v>521</v>
      </c>
      <c r="C95" s="180" t="s">
        <v>522</v>
      </c>
      <c r="D95" s="166" t="s">
        <v>523</v>
      </c>
      <c r="E95" s="166" t="s">
        <v>524</v>
      </c>
      <c r="F95" s="166">
        <v>4</v>
      </c>
      <c r="G95" s="179">
        <v>0</v>
      </c>
      <c r="H95" s="181">
        <v>1</v>
      </c>
      <c r="I95" s="182">
        <f t="shared" ref="I95:I114" si="37">IFERROR((G95/H95),0)</f>
        <v>0</v>
      </c>
      <c r="J95" s="175" t="s">
        <v>525</v>
      </c>
      <c r="K95" s="182">
        <f>IFERROR(IF(F95="Según demanda",G95/H95,G95/F95),0)</f>
        <v>0</v>
      </c>
      <c r="L95" s="183">
        <v>7</v>
      </c>
      <c r="M95" s="183">
        <v>7</v>
      </c>
      <c r="N95" s="184">
        <v>0.25</v>
      </c>
      <c r="O95" s="183"/>
      <c r="P95" s="184">
        <v>0.75</v>
      </c>
      <c r="Q95" s="169"/>
      <c r="R95" s="169">
        <v>1</v>
      </c>
      <c r="S95" s="185">
        <f t="shared" ref="S95:S119" si="38">IFERROR((Q95/R95),0)</f>
        <v>0</v>
      </c>
      <c r="T95" s="186"/>
      <c r="U95" s="185">
        <f>IFERROR(IF(F95="Según demanda",(Q95+L95+G95)/(H95+M95+R95),(Q95+L95+G95)/F95),0)</f>
        <v>1.75</v>
      </c>
      <c r="V95" s="187"/>
      <c r="W95" s="187">
        <v>1</v>
      </c>
      <c r="X95" s="188">
        <f t="shared" ref="X95:X98" si="39">IFERROR((V95/W95),0)</f>
        <v>0</v>
      </c>
      <c r="Y95" s="189"/>
      <c r="Z95" s="188">
        <f>IFERROR(IF(F95="Según demanda",(V95+Q95+L95+G95)/(H95+M95+R95+W95),(V95+Q95+L95+G95)/F95),0)</f>
        <v>1.75</v>
      </c>
    </row>
    <row r="96" spans="1:26" ht="276">
      <c r="A96" s="170" t="s">
        <v>65</v>
      </c>
      <c r="B96" s="190" t="s">
        <v>526</v>
      </c>
      <c r="C96" s="190" t="s">
        <v>527</v>
      </c>
      <c r="D96" s="166" t="s">
        <v>523</v>
      </c>
      <c r="E96" s="166" t="s">
        <v>528</v>
      </c>
      <c r="F96" s="166">
        <v>4</v>
      </c>
      <c r="G96" s="179">
        <v>1</v>
      </c>
      <c r="H96" s="181">
        <v>1</v>
      </c>
      <c r="I96" s="182">
        <f t="shared" si="37"/>
        <v>1</v>
      </c>
      <c r="J96" s="175" t="s">
        <v>529</v>
      </c>
      <c r="K96" s="182">
        <f>IFERROR(IF(F96="Según demanda",G96/H96,G96/F96),0)</f>
        <v>0.25</v>
      </c>
      <c r="L96" s="183">
        <v>3</v>
      </c>
      <c r="M96" s="183">
        <v>3</v>
      </c>
      <c r="N96" s="184">
        <v>0.25</v>
      </c>
      <c r="O96" s="183"/>
      <c r="P96" s="184">
        <v>0.75</v>
      </c>
      <c r="Q96" s="169"/>
      <c r="R96" s="169">
        <v>1</v>
      </c>
      <c r="S96" s="185">
        <f t="shared" si="38"/>
        <v>0</v>
      </c>
      <c r="T96" s="169"/>
      <c r="U96" s="185">
        <f>IFERROR(IF(F96="Según demanda",(Q96+L96+G96)/(H96+M96+R96),(Q96+L96+G96)/F96),0)</f>
        <v>1</v>
      </c>
      <c r="V96" s="187"/>
      <c r="W96" s="187">
        <v>1</v>
      </c>
      <c r="X96" s="188">
        <f t="shared" si="39"/>
        <v>0</v>
      </c>
      <c r="Y96" s="191"/>
      <c r="Z96" s="188">
        <f>IFERROR(IF(F96="Según demanda",(V96+Q96+L96+G96)/(H96+M96+R96+W96),(V96+Q96+L96+G96)/F96),0)</f>
        <v>1</v>
      </c>
    </row>
    <row r="97" spans="1:26" ht="409.6">
      <c r="A97" s="170" t="s">
        <v>65</v>
      </c>
      <c r="B97" s="192" t="s">
        <v>530</v>
      </c>
      <c r="C97" s="192" t="s">
        <v>531</v>
      </c>
      <c r="D97" s="166" t="s">
        <v>523</v>
      </c>
      <c r="E97" s="166" t="s">
        <v>532</v>
      </c>
      <c r="F97" s="166">
        <v>4</v>
      </c>
      <c r="G97" s="179">
        <v>1</v>
      </c>
      <c r="H97" s="181">
        <v>1</v>
      </c>
      <c r="I97" s="182">
        <f t="shared" si="37"/>
        <v>1</v>
      </c>
      <c r="J97" s="175" t="s">
        <v>533</v>
      </c>
      <c r="K97" s="182">
        <f>IFERROR(IF(F97="Según demanda",G97/H97,G97/F97),0)</f>
        <v>0.25</v>
      </c>
      <c r="L97" s="183">
        <v>0</v>
      </c>
      <c r="M97" s="183">
        <v>0</v>
      </c>
      <c r="N97" s="184">
        <v>0.25</v>
      </c>
      <c r="O97" s="183"/>
      <c r="P97" s="184">
        <v>0.75</v>
      </c>
      <c r="Q97" s="169"/>
      <c r="R97" s="169">
        <v>1</v>
      </c>
      <c r="S97" s="185">
        <f t="shared" si="38"/>
        <v>0</v>
      </c>
      <c r="T97" s="169"/>
      <c r="U97" s="185">
        <f>IFERROR(IF(F97="Según demanda",(Q97+L97+G97)/(H97+M97+R97),(Q97+L97+G97)/F97),0)</f>
        <v>0.25</v>
      </c>
      <c r="V97" s="187"/>
      <c r="W97" s="187">
        <v>1</v>
      </c>
      <c r="X97" s="188">
        <f t="shared" si="39"/>
        <v>0</v>
      </c>
      <c r="Y97" s="187"/>
      <c r="Z97" s="188">
        <f>IFERROR(IF(F97="Según demanda",(V97+Q97+L97+G97)/(H97+M97+R97+W97),(V97+Q97+L97+G97)/F97),0)</f>
        <v>0.25</v>
      </c>
    </row>
    <row r="98" spans="1:26" ht="409.6">
      <c r="A98" s="170" t="s">
        <v>65</v>
      </c>
      <c r="B98" s="192" t="s">
        <v>534</v>
      </c>
      <c r="C98" s="192" t="s">
        <v>535</v>
      </c>
      <c r="D98" s="166" t="s">
        <v>523</v>
      </c>
      <c r="E98" s="166" t="s">
        <v>532</v>
      </c>
      <c r="F98" s="166">
        <v>4</v>
      </c>
      <c r="G98" s="179">
        <v>1</v>
      </c>
      <c r="H98" s="181">
        <v>1</v>
      </c>
      <c r="I98" s="182">
        <f t="shared" si="37"/>
        <v>1</v>
      </c>
      <c r="J98" s="175" t="s">
        <v>536</v>
      </c>
      <c r="K98" s="182">
        <f>IFERROR(IF(F98="Según demanda",G98/H98,G98/F98),0)</f>
        <v>0.25</v>
      </c>
      <c r="L98" s="183">
        <v>0</v>
      </c>
      <c r="M98" s="183">
        <v>0</v>
      </c>
      <c r="N98" s="184">
        <v>0.25</v>
      </c>
      <c r="O98" s="183"/>
      <c r="P98" s="184">
        <v>0.75</v>
      </c>
      <c r="Q98" s="194"/>
      <c r="R98" s="195">
        <v>1</v>
      </c>
      <c r="S98" s="196">
        <f t="shared" si="38"/>
        <v>0</v>
      </c>
      <c r="T98" s="197"/>
      <c r="U98" s="198">
        <f t="shared" ref="U98:U119" si="40">IFERROR(IF(F98="Según demanda",(Q98+L98+G98)/(H98+M98+R98),(Q98+L98+G98)/F98),0)</f>
        <v>0.25</v>
      </c>
      <c r="V98" s="199"/>
      <c r="W98" s="200" t="s">
        <v>537</v>
      </c>
      <c r="X98" s="201">
        <f t="shared" si="39"/>
        <v>0</v>
      </c>
      <c r="Y98" s="191"/>
      <c r="Z98" s="202">
        <f t="shared" ref="Z98" si="41">IFERROR(IF(F98="Según demanda",(V98+Q98+L98+G98)/(H98+M98+R98+W98),(V98+Q98+L98+G98)/F98),0)</f>
        <v>0.25</v>
      </c>
    </row>
    <row r="99" spans="1:26" ht="303.60000000000002">
      <c r="A99" s="169" t="s">
        <v>65</v>
      </c>
      <c r="B99" s="192" t="s">
        <v>538</v>
      </c>
      <c r="C99" s="192" t="s">
        <v>539</v>
      </c>
      <c r="D99" s="166" t="s">
        <v>523</v>
      </c>
      <c r="E99" s="166" t="s">
        <v>532</v>
      </c>
      <c r="F99" s="110">
        <v>4</v>
      </c>
      <c r="G99" s="203">
        <v>1</v>
      </c>
      <c r="H99" s="204">
        <v>1</v>
      </c>
      <c r="I99" s="205">
        <f t="shared" si="37"/>
        <v>1</v>
      </c>
      <c r="J99" s="175" t="s">
        <v>529</v>
      </c>
      <c r="K99" s="206">
        <f t="shared" ref="K99:K107" si="42">IFERROR(IF(F99="Según demanda",G99/H99,G99/F99),0)</f>
        <v>0.25</v>
      </c>
      <c r="L99" s="183">
        <v>1</v>
      </c>
      <c r="M99" s="183">
        <v>1</v>
      </c>
      <c r="N99" s="184">
        <v>0.25</v>
      </c>
      <c r="O99" s="183" t="s">
        <v>1102</v>
      </c>
      <c r="P99" s="184">
        <v>0.75</v>
      </c>
      <c r="Q99" s="194"/>
      <c r="R99" s="207">
        <v>1</v>
      </c>
      <c r="S99" s="196">
        <f t="shared" si="38"/>
        <v>0</v>
      </c>
      <c r="T99" s="197"/>
      <c r="U99" s="198">
        <f t="shared" si="40"/>
        <v>0.5</v>
      </c>
      <c r="V99" s="208"/>
      <c r="W99" s="209">
        <v>1</v>
      </c>
      <c r="X99" s="201">
        <v>1.58</v>
      </c>
      <c r="Y99" s="210"/>
      <c r="Z99" s="202">
        <v>1.425</v>
      </c>
    </row>
    <row r="100" spans="1:26" ht="276">
      <c r="A100" s="169" t="s">
        <v>65</v>
      </c>
      <c r="B100" s="192" t="s">
        <v>540</v>
      </c>
      <c r="C100" s="192" t="s">
        <v>541</v>
      </c>
      <c r="D100" s="166" t="s">
        <v>523</v>
      </c>
      <c r="E100" s="166" t="s">
        <v>532</v>
      </c>
      <c r="F100" s="110">
        <v>4</v>
      </c>
      <c r="G100" s="203">
        <v>1</v>
      </c>
      <c r="H100" s="204">
        <v>1</v>
      </c>
      <c r="I100" s="205">
        <f t="shared" si="37"/>
        <v>1</v>
      </c>
      <c r="J100" s="175" t="s">
        <v>529</v>
      </c>
      <c r="K100" s="206">
        <f t="shared" si="42"/>
        <v>0.25</v>
      </c>
      <c r="L100" s="183">
        <v>20</v>
      </c>
      <c r="M100" s="183">
        <v>10</v>
      </c>
      <c r="N100" s="184"/>
      <c r="O100" s="183"/>
      <c r="P100" s="184">
        <f>IFERROR(IF(F100="Según demanda",(L100+G100)/(H100+M100),(L100+G100)/F100),0)</f>
        <v>5.25</v>
      </c>
      <c r="Q100" s="194"/>
      <c r="R100" s="207">
        <v>1</v>
      </c>
      <c r="S100" s="196">
        <f t="shared" si="38"/>
        <v>0</v>
      </c>
      <c r="T100" s="197"/>
      <c r="U100" s="198">
        <f t="shared" si="40"/>
        <v>5.25</v>
      </c>
      <c r="V100" s="211"/>
      <c r="W100" s="209">
        <v>1</v>
      </c>
      <c r="X100" s="201">
        <v>1</v>
      </c>
      <c r="Y100" s="210"/>
      <c r="Z100" s="202">
        <v>1</v>
      </c>
    </row>
    <row r="101" spans="1:26" ht="55.8" customHeight="1">
      <c r="A101" s="169" t="s">
        <v>66</v>
      </c>
      <c r="B101" s="353" t="s">
        <v>1119</v>
      </c>
      <c r="C101" s="28" t="s">
        <v>905</v>
      </c>
      <c r="D101" s="277" t="s">
        <v>906</v>
      </c>
      <c r="E101" s="28" t="s">
        <v>907</v>
      </c>
      <c r="F101" s="288">
        <v>400</v>
      </c>
      <c r="G101" s="203">
        <v>186</v>
      </c>
      <c r="H101" s="179">
        <v>100</v>
      </c>
      <c r="I101" s="326">
        <f t="shared" si="37"/>
        <v>1.86</v>
      </c>
      <c r="J101" s="327"/>
      <c r="K101" s="206">
        <f t="shared" si="42"/>
        <v>0.46500000000000002</v>
      </c>
      <c r="L101" s="183">
        <v>266</v>
      </c>
      <c r="M101" s="328">
        <v>100</v>
      </c>
      <c r="N101" s="329">
        <f t="shared" ref="N101:N119" si="43">IFERROR((L101/M101),0)</f>
        <v>2.66</v>
      </c>
      <c r="O101" s="330"/>
      <c r="P101" s="193">
        <f t="shared" ref="P101:P119" si="44">IFERROR(IF(F101="Según demanda",(L101+G101)/(H101+M101),(L101+G101)/F101),0)</f>
        <v>1.1299999999999999</v>
      </c>
      <c r="Q101" s="331">
        <v>284</v>
      </c>
      <c r="R101" s="332">
        <v>100</v>
      </c>
      <c r="S101" s="333">
        <f t="shared" si="38"/>
        <v>2.84</v>
      </c>
      <c r="T101" s="334"/>
      <c r="U101" s="335">
        <f t="shared" si="40"/>
        <v>1.84</v>
      </c>
      <c r="V101" s="165"/>
      <c r="W101" s="28"/>
      <c r="X101" s="336">
        <v>1.58</v>
      </c>
      <c r="Y101" s="98"/>
      <c r="Z101" s="160">
        <v>1.425</v>
      </c>
    </row>
    <row r="102" spans="1:26" ht="55.8" customHeight="1">
      <c r="A102" s="169" t="s">
        <v>66</v>
      </c>
      <c r="B102" s="353" t="s">
        <v>1119</v>
      </c>
      <c r="C102" s="28" t="s">
        <v>908</v>
      </c>
      <c r="D102" s="277" t="s">
        <v>909</v>
      </c>
      <c r="E102" s="28" t="s">
        <v>910</v>
      </c>
      <c r="F102" s="286">
        <v>60</v>
      </c>
      <c r="G102" s="203">
        <v>0</v>
      </c>
      <c r="H102" s="203">
        <v>15</v>
      </c>
      <c r="I102" s="326">
        <f t="shared" si="37"/>
        <v>0</v>
      </c>
      <c r="J102" s="337"/>
      <c r="K102" s="206">
        <f t="shared" si="42"/>
        <v>0</v>
      </c>
      <c r="L102" s="183">
        <v>0</v>
      </c>
      <c r="M102" s="328">
        <v>15</v>
      </c>
      <c r="N102" s="329">
        <f t="shared" si="43"/>
        <v>0</v>
      </c>
      <c r="O102" s="330"/>
      <c r="P102" s="193">
        <f t="shared" si="44"/>
        <v>0</v>
      </c>
      <c r="Q102" s="331">
        <v>1</v>
      </c>
      <c r="R102" s="332">
        <v>15</v>
      </c>
      <c r="S102" s="333">
        <f t="shared" si="38"/>
        <v>6.6666666666666666E-2</v>
      </c>
      <c r="T102" s="334"/>
      <c r="U102" s="335">
        <f t="shared" si="40"/>
        <v>1.6666666666666666E-2</v>
      </c>
      <c r="V102" s="157"/>
      <c r="W102" s="28"/>
      <c r="X102" s="336">
        <v>1</v>
      </c>
      <c r="Y102" s="98"/>
      <c r="Z102" s="160">
        <v>1</v>
      </c>
    </row>
    <row r="103" spans="1:26" ht="55.8" customHeight="1">
      <c r="A103" s="169" t="s">
        <v>66</v>
      </c>
      <c r="B103" s="353" t="s">
        <v>1119</v>
      </c>
      <c r="C103" s="28" t="s">
        <v>1120</v>
      </c>
      <c r="D103" s="277" t="s">
        <v>911</v>
      </c>
      <c r="E103" s="28" t="s">
        <v>912</v>
      </c>
      <c r="F103" s="165">
        <v>385</v>
      </c>
      <c r="G103" s="203">
        <v>38</v>
      </c>
      <c r="H103" s="203">
        <v>96</v>
      </c>
      <c r="I103" s="326">
        <f t="shared" si="37"/>
        <v>0.39583333333333331</v>
      </c>
      <c r="J103" s="338"/>
      <c r="K103" s="206">
        <f t="shared" si="42"/>
        <v>9.8701298701298706E-2</v>
      </c>
      <c r="L103" s="183">
        <v>162</v>
      </c>
      <c r="M103" s="328">
        <v>97</v>
      </c>
      <c r="N103" s="329">
        <f t="shared" si="43"/>
        <v>1.6701030927835052</v>
      </c>
      <c r="O103" s="339"/>
      <c r="P103" s="193">
        <f t="shared" si="44"/>
        <v>0.51948051948051943</v>
      </c>
      <c r="Q103" s="340">
        <v>89</v>
      </c>
      <c r="R103" s="332">
        <v>97</v>
      </c>
      <c r="S103" s="333">
        <f t="shared" si="38"/>
        <v>0.91752577319587625</v>
      </c>
      <c r="T103" s="341"/>
      <c r="U103" s="335">
        <f t="shared" si="40"/>
        <v>0.75064935064935068</v>
      </c>
      <c r="V103" s="157"/>
      <c r="W103" s="28"/>
      <c r="X103" s="336">
        <v>1</v>
      </c>
      <c r="Y103" s="98"/>
      <c r="Z103" s="160">
        <v>1</v>
      </c>
    </row>
    <row r="104" spans="1:26" ht="55.8" customHeight="1">
      <c r="A104" s="169" t="s">
        <v>66</v>
      </c>
      <c r="B104" s="353" t="s">
        <v>1119</v>
      </c>
      <c r="C104" s="28" t="s">
        <v>913</v>
      </c>
      <c r="D104" s="277" t="s">
        <v>914</v>
      </c>
      <c r="E104" s="28" t="s">
        <v>915</v>
      </c>
      <c r="F104" s="288">
        <v>32</v>
      </c>
      <c r="G104" s="203">
        <v>3</v>
      </c>
      <c r="H104" s="179">
        <v>8</v>
      </c>
      <c r="I104" s="326">
        <f t="shared" si="37"/>
        <v>0.375</v>
      </c>
      <c r="J104" s="327"/>
      <c r="K104" s="206">
        <f t="shared" si="42"/>
        <v>9.375E-2</v>
      </c>
      <c r="L104" s="183">
        <v>13</v>
      </c>
      <c r="M104" s="328">
        <v>8</v>
      </c>
      <c r="N104" s="329">
        <f t="shared" si="43"/>
        <v>1.625</v>
      </c>
      <c r="O104" s="330"/>
      <c r="P104" s="193">
        <f t="shared" si="44"/>
        <v>0.5</v>
      </c>
      <c r="Q104" s="331">
        <v>8</v>
      </c>
      <c r="R104" s="332">
        <v>8</v>
      </c>
      <c r="S104" s="333">
        <f t="shared" si="38"/>
        <v>1</v>
      </c>
      <c r="T104" s="334"/>
      <c r="U104" s="335">
        <f t="shared" si="40"/>
        <v>0.75</v>
      </c>
      <c r="V104" s="157"/>
      <c r="W104" s="28"/>
      <c r="X104" s="336">
        <v>1.2950819672131149</v>
      </c>
      <c r="Y104" s="98"/>
      <c r="Z104" s="160">
        <v>0.8486646884272997</v>
      </c>
    </row>
    <row r="105" spans="1:26" ht="55.8" customHeight="1">
      <c r="A105" s="169" t="s">
        <v>66</v>
      </c>
      <c r="B105" s="353" t="s">
        <v>916</v>
      </c>
      <c r="C105" s="28" t="s">
        <v>917</v>
      </c>
      <c r="D105" s="28" t="s">
        <v>918</v>
      </c>
      <c r="E105" s="28" t="s">
        <v>919</v>
      </c>
      <c r="F105" s="165">
        <v>200</v>
      </c>
      <c r="G105" s="203">
        <v>78</v>
      </c>
      <c r="H105" s="179">
        <v>78</v>
      </c>
      <c r="I105" s="326">
        <f t="shared" si="37"/>
        <v>1</v>
      </c>
      <c r="J105" s="327"/>
      <c r="K105" s="206">
        <f t="shared" si="42"/>
        <v>0.39</v>
      </c>
      <c r="L105" s="183">
        <v>58</v>
      </c>
      <c r="M105" s="328">
        <v>58</v>
      </c>
      <c r="N105" s="329">
        <f t="shared" si="43"/>
        <v>1</v>
      </c>
      <c r="O105" s="330"/>
      <c r="P105" s="193">
        <f t="shared" si="44"/>
        <v>0.68</v>
      </c>
      <c r="Q105" s="342">
        <v>89</v>
      </c>
      <c r="R105" s="332">
        <v>89</v>
      </c>
      <c r="S105" s="333">
        <f t="shared" si="38"/>
        <v>1</v>
      </c>
      <c r="T105" s="334"/>
      <c r="U105" s="335">
        <f t="shared" si="40"/>
        <v>1.125</v>
      </c>
      <c r="V105" s="157"/>
      <c r="W105" s="28"/>
      <c r="X105" s="336">
        <v>0.76842105263157889</v>
      </c>
      <c r="Y105" s="98"/>
      <c r="Z105" s="160">
        <v>1.8578947368421053</v>
      </c>
    </row>
    <row r="106" spans="1:26" ht="55.8" customHeight="1">
      <c r="A106" s="169" t="s">
        <v>66</v>
      </c>
      <c r="B106" s="353" t="s">
        <v>1121</v>
      </c>
      <c r="C106" s="28" t="s">
        <v>920</v>
      </c>
      <c r="D106" s="277" t="s">
        <v>921</v>
      </c>
      <c r="E106" s="28" t="s">
        <v>922</v>
      </c>
      <c r="F106" s="288">
        <v>80</v>
      </c>
      <c r="G106" s="203">
        <v>14</v>
      </c>
      <c r="H106" s="179">
        <v>20</v>
      </c>
      <c r="I106" s="326">
        <f t="shared" si="37"/>
        <v>0.7</v>
      </c>
      <c r="J106" s="327"/>
      <c r="K106" s="206">
        <f t="shared" si="42"/>
        <v>0.17499999999999999</v>
      </c>
      <c r="L106" s="183">
        <v>0</v>
      </c>
      <c r="M106" s="328">
        <v>20</v>
      </c>
      <c r="N106" s="329">
        <f t="shared" si="43"/>
        <v>0</v>
      </c>
      <c r="O106" s="330"/>
      <c r="P106" s="193">
        <f t="shared" si="44"/>
        <v>0.17499999999999999</v>
      </c>
      <c r="Q106" s="331">
        <v>15</v>
      </c>
      <c r="R106" s="332">
        <v>20</v>
      </c>
      <c r="S106" s="333">
        <f t="shared" si="38"/>
        <v>0.75</v>
      </c>
      <c r="T106" s="334"/>
      <c r="U106" s="335">
        <f t="shared" si="40"/>
        <v>0.36249999999999999</v>
      </c>
      <c r="V106" s="165"/>
      <c r="W106" s="28"/>
      <c r="X106" s="336">
        <v>1.2</v>
      </c>
      <c r="Y106" s="98"/>
      <c r="Z106" s="160">
        <v>1.1000000000000001</v>
      </c>
    </row>
    <row r="107" spans="1:26" ht="55.8" customHeight="1">
      <c r="A107" s="169" t="s">
        <v>66</v>
      </c>
      <c r="B107" s="353" t="s">
        <v>1122</v>
      </c>
      <c r="C107" s="278" t="s">
        <v>1123</v>
      </c>
      <c r="D107" s="277" t="s">
        <v>921</v>
      </c>
      <c r="E107" s="278" t="s">
        <v>1124</v>
      </c>
      <c r="F107" s="165">
        <v>240</v>
      </c>
      <c r="G107" s="203">
        <v>123</v>
      </c>
      <c r="H107" s="179">
        <v>60</v>
      </c>
      <c r="I107" s="326">
        <f t="shared" si="37"/>
        <v>2.0499999999999998</v>
      </c>
      <c r="J107" s="327"/>
      <c r="K107" s="206">
        <f t="shared" si="42"/>
        <v>0.51249999999999996</v>
      </c>
      <c r="L107" s="183">
        <v>51</v>
      </c>
      <c r="M107" s="328">
        <v>60</v>
      </c>
      <c r="N107" s="329">
        <f t="shared" si="43"/>
        <v>0.85</v>
      </c>
      <c r="O107" s="330"/>
      <c r="P107" s="193">
        <f t="shared" si="44"/>
        <v>0.72499999999999998</v>
      </c>
      <c r="Q107" s="331">
        <v>53</v>
      </c>
      <c r="R107" s="332">
        <v>60</v>
      </c>
      <c r="S107" s="333">
        <f t="shared" si="38"/>
        <v>0.8833333333333333</v>
      </c>
      <c r="T107" s="334"/>
      <c r="U107" s="335">
        <f t="shared" si="40"/>
        <v>0.9458333333333333</v>
      </c>
      <c r="V107" s="157"/>
      <c r="W107" s="28"/>
      <c r="X107" s="336">
        <v>2.0499999999999998</v>
      </c>
      <c r="Y107" s="288"/>
      <c r="Z107" s="160">
        <v>0.80833333333333335</v>
      </c>
    </row>
    <row r="108" spans="1:26" ht="55.8" customHeight="1">
      <c r="A108" s="169" t="s">
        <v>66</v>
      </c>
      <c r="B108" s="353" t="s">
        <v>1119</v>
      </c>
      <c r="C108" s="278" t="s">
        <v>923</v>
      </c>
      <c r="D108" s="277" t="s">
        <v>924</v>
      </c>
      <c r="E108" s="28" t="s">
        <v>925</v>
      </c>
      <c r="F108" s="279">
        <v>100</v>
      </c>
      <c r="G108" s="203">
        <v>6</v>
      </c>
      <c r="H108" s="343">
        <v>20</v>
      </c>
      <c r="I108" s="326">
        <f t="shared" si="37"/>
        <v>0.3</v>
      </c>
      <c r="J108" s="327"/>
      <c r="K108" s="326">
        <f t="shared" ref="K108:K109" si="45">IFERROR((I108/J108),0)</f>
        <v>0</v>
      </c>
      <c r="L108" s="183">
        <v>3</v>
      </c>
      <c r="M108" s="344">
        <v>20</v>
      </c>
      <c r="N108" s="329">
        <f t="shared" si="43"/>
        <v>0.15</v>
      </c>
      <c r="O108" s="330"/>
      <c r="P108" s="193">
        <f t="shared" si="44"/>
        <v>0.09</v>
      </c>
      <c r="Q108" s="331">
        <v>3</v>
      </c>
      <c r="R108" s="332">
        <v>20</v>
      </c>
      <c r="S108" s="333">
        <f t="shared" si="38"/>
        <v>0.15</v>
      </c>
      <c r="T108" s="334"/>
      <c r="U108" s="335">
        <f t="shared" si="40"/>
        <v>0.12</v>
      </c>
      <c r="V108" s="157"/>
      <c r="W108" s="345"/>
      <c r="X108" s="336">
        <v>3.3</v>
      </c>
      <c r="Y108" s="288"/>
      <c r="Z108" s="160">
        <v>0.88</v>
      </c>
    </row>
    <row r="109" spans="1:26" ht="55.8" customHeight="1">
      <c r="A109" s="169" t="s">
        <v>66</v>
      </c>
      <c r="B109" s="353" t="s">
        <v>1119</v>
      </c>
      <c r="C109" s="278" t="s">
        <v>926</v>
      </c>
      <c r="D109" s="277" t="s">
        <v>927</v>
      </c>
      <c r="E109" s="28" t="s">
        <v>928</v>
      </c>
      <c r="F109" s="165">
        <v>140</v>
      </c>
      <c r="G109" s="203">
        <v>0</v>
      </c>
      <c r="H109" s="179">
        <v>35</v>
      </c>
      <c r="I109" s="326">
        <f t="shared" si="37"/>
        <v>0</v>
      </c>
      <c r="J109" s="327"/>
      <c r="K109" s="326">
        <f t="shared" si="45"/>
        <v>0</v>
      </c>
      <c r="L109" s="183">
        <v>25</v>
      </c>
      <c r="M109" s="328">
        <v>35</v>
      </c>
      <c r="N109" s="329">
        <f t="shared" si="43"/>
        <v>0.7142857142857143</v>
      </c>
      <c r="O109" s="330"/>
      <c r="P109" s="193">
        <f t="shared" si="44"/>
        <v>0.17857142857142858</v>
      </c>
      <c r="Q109" s="331">
        <v>29</v>
      </c>
      <c r="R109" s="332">
        <v>35</v>
      </c>
      <c r="S109" s="333">
        <f t="shared" si="38"/>
        <v>0.82857142857142863</v>
      </c>
      <c r="T109" s="334"/>
      <c r="U109" s="335">
        <f t="shared" si="40"/>
        <v>0.38571428571428573</v>
      </c>
      <c r="V109" s="157"/>
      <c r="W109" s="28"/>
      <c r="X109" s="336">
        <v>3.3</v>
      </c>
      <c r="Y109" s="288"/>
      <c r="Z109" s="160">
        <v>0.7</v>
      </c>
    </row>
    <row r="110" spans="1:26" ht="55.8" customHeight="1">
      <c r="A110" s="169" t="s">
        <v>66</v>
      </c>
      <c r="B110" s="353" t="s">
        <v>1119</v>
      </c>
      <c r="C110" s="278" t="s">
        <v>929</v>
      </c>
      <c r="D110" s="277" t="s">
        <v>930</v>
      </c>
      <c r="E110" s="28" t="s">
        <v>931</v>
      </c>
      <c r="F110" s="165">
        <v>140</v>
      </c>
      <c r="G110" s="179">
        <v>0</v>
      </c>
      <c r="H110" s="179">
        <v>0</v>
      </c>
      <c r="I110" s="182">
        <f t="shared" si="37"/>
        <v>0</v>
      </c>
      <c r="J110" s="179"/>
      <c r="K110" s="182">
        <f t="shared" ref="K110:K119" si="46">IFERROR(IF(F110="Según demanda",G110/H110,G110/F110),0)</f>
        <v>0</v>
      </c>
      <c r="L110" s="183">
        <v>0</v>
      </c>
      <c r="M110" s="328">
        <v>0</v>
      </c>
      <c r="N110" s="184">
        <f t="shared" si="43"/>
        <v>0</v>
      </c>
      <c r="O110" s="183" t="s">
        <v>1101</v>
      </c>
      <c r="P110" s="184">
        <f t="shared" si="44"/>
        <v>0</v>
      </c>
      <c r="Q110" s="340">
        <v>38</v>
      </c>
      <c r="R110" s="332">
        <v>70</v>
      </c>
      <c r="S110" s="346">
        <f t="shared" si="38"/>
        <v>0.54285714285714282</v>
      </c>
      <c r="T110" s="340"/>
      <c r="U110" s="346">
        <f t="shared" si="40"/>
        <v>0.27142857142857141</v>
      </c>
      <c r="V110" s="288"/>
      <c r="W110" s="28"/>
      <c r="X110" s="36">
        <v>3.967741935483871</v>
      </c>
      <c r="Y110" s="288"/>
      <c r="Z110" s="36">
        <v>0.97484276729559749</v>
      </c>
    </row>
    <row r="111" spans="1:26" ht="55.8" customHeight="1">
      <c r="A111" s="169" t="s">
        <v>66</v>
      </c>
      <c r="B111" s="353" t="s">
        <v>1119</v>
      </c>
      <c r="C111" s="278" t="s">
        <v>932</v>
      </c>
      <c r="D111" s="277" t="s">
        <v>933</v>
      </c>
      <c r="E111" s="28" t="s">
        <v>934</v>
      </c>
      <c r="F111" s="165">
        <v>200</v>
      </c>
      <c r="G111" s="179">
        <v>27</v>
      </c>
      <c r="H111" s="179">
        <v>50</v>
      </c>
      <c r="I111" s="182">
        <f t="shared" si="37"/>
        <v>0.54</v>
      </c>
      <c r="J111" s="179"/>
      <c r="K111" s="182">
        <f t="shared" si="46"/>
        <v>0.13500000000000001</v>
      </c>
      <c r="L111" s="183">
        <v>211</v>
      </c>
      <c r="M111" s="328">
        <v>50</v>
      </c>
      <c r="N111" s="184">
        <f t="shared" si="43"/>
        <v>4.22</v>
      </c>
      <c r="O111" s="310"/>
      <c r="P111" s="184"/>
      <c r="Q111" s="340">
        <v>88</v>
      </c>
      <c r="R111" s="332">
        <v>50</v>
      </c>
      <c r="S111" s="346">
        <f t="shared" si="38"/>
        <v>1.76</v>
      </c>
      <c r="T111" s="340"/>
      <c r="U111" s="346">
        <f t="shared" si="40"/>
        <v>1.63</v>
      </c>
      <c r="V111" s="288"/>
      <c r="W111" s="28"/>
      <c r="X111" s="36">
        <v>1</v>
      </c>
      <c r="Y111" s="288"/>
      <c r="Z111" s="36">
        <v>1</v>
      </c>
    </row>
    <row r="112" spans="1:26" ht="55.8" customHeight="1">
      <c r="A112" s="169" t="s">
        <v>66</v>
      </c>
      <c r="B112" s="353" t="s">
        <v>1119</v>
      </c>
      <c r="C112" s="278" t="s">
        <v>935</v>
      </c>
      <c r="D112" s="277" t="s">
        <v>936</v>
      </c>
      <c r="E112" s="28" t="s">
        <v>937</v>
      </c>
      <c r="F112" s="165">
        <v>20</v>
      </c>
      <c r="G112" s="179">
        <v>0</v>
      </c>
      <c r="H112" s="179">
        <v>5</v>
      </c>
      <c r="I112" s="182">
        <f t="shared" si="37"/>
        <v>0</v>
      </c>
      <c r="J112" s="179"/>
      <c r="K112" s="182">
        <f t="shared" si="46"/>
        <v>0</v>
      </c>
      <c r="L112" s="183">
        <v>0</v>
      </c>
      <c r="M112" s="328">
        <v>5</v>
      </c>
      <c r="N112" s="184">
        <f t="shared" si="43"/>
        <v>0</v>
      </c>
      <c r="O112" s="183"/>
      <c r="P112" s="184">
        <f t="shared" si="44"/>
        <v>0</v>
      </c>
      <c r="Q112" s="340">
        <v>3</v>
      </c>
      <c r="R112" s="332">
        <v>5</v>
      </c>
      <c r="S112" s="346">
        <f t="shared" si="38"/>
        <v>0.6</v>
      </c>
      <c r="T112" s="340"/>
      <c r="U112" s="346">
        <f t="shared" si="40"/>
        <v>0.15</v>
      </c>
      <c r="V112" s="288"/>
      <c r="W112" s="28"/>
      <c r="X112" s="36">
        <v>1.3846153846153846</v>
      </c>
      <c r="Y112" s="288"/>
      <c r="Z112" s="36">
        <v>0.8867924528301887</v>
      </c>
    </row>
    <row r="113" spans="1:26" ht="55.8" customHeight="1">
      <c r="A113" s="169" t="s">
        <v>66</v>
      </c>
      <c r="B113" s="353" t="s">
        <v>1119</v>
      </c>
      <c r="C113" s="28" t="s">
        <v>938</v>
      </c>
      <c r="D113" s="74" t="s">
        <v>939</v>
      </c>
      <c r="E113" s="28" t="s">
        <v>940</v>
      </c>
      <c r="F113" s="165">
        <v>7</v>
      </c>
      <c r="G113" s="179">
        <v>0</v>
      </c>
      <c r="H113" s="179">
        <v>1</v>
      </c>
      <c r="I113" s="182">
        <f t="shared" si="37"/>
        <v>0</v>
      </c>
      <c r="J113" s="179"/>
      <c r="K113" s="182">
        <f t="shared" si="46"/>
        <v>0</v>
      </c>
      <c r="L113" s="183">
        <v>7</v>
      </c>
      <c r="M113" s="328">
        <v>2</v>
      </c>
      <c r="N113" s="184">
        <f t="shared" si="43"/>
        <v>3.5</v>
      </c>
      <c r="O113" s="183"/>
      <c r="P113" s="184">
        <f t="shared" si="44"/>
        <v>1</v>
      </c>
      <c r="Q113" s="340">
        <v>2</v>
      </c>
      <c r="R113" s="332">
        <v>2</v>
      </c>
      <c r="S113" s="346">
        <f t="shared" si="38"/>
        <v>1</v>
      </c>
      <c r="T113" s="340"/>
      <c r="U113" s="346">
        <f t="shared" si="40"/>
        <v>1.2857142857142858</v>
      </c>
      <c r="V113" s="288"/>
      <c r="W113" s="28"/>
      <c r="X113" s="36">
        <v>1</v>
      </c>
      <c r="Y113" s="288"/>
      <c r="Z113" s="36">
        <v>1</v>
      </c>
    </row>
    <row r="114" spans="1:26" ht="55.8" customHeight="1">
      <c r="A114" s="169" t="s">
        <v>66</v>
      </c>
      <c r="B114" s="353" t="s">
        <v>1119</v>
      </c>
      <c r="C114" s="28" t="s">
        <v>941</v>
      </c>
      <c r="D114" s="74" t="s">
        <v>942</v>
      </c>
      <c r="E114" s="28" t="s">
        <v>943</v>
      </c>
      <c r="F114" s="165">
        <v>4</v>
      </c>
      <c r="G114" s="179">
        <v>1</v>
      </c>
      <c r="H114" s="179">
        <v>1</v>
      </c>
      <c r="I114" s="182">
        <f t="shared" si="37"/>
        <v>1</v>
      </c>
      <c r="J114" s="179"/>
      <c r="K114" s="182">
        <f t="shared" si="46"/>
        <v>0.25</v>
      </c>
      <c r="L114" s="183">
        <v>7</v>
      </c>
      <c r="M114" s="328">
        <v>1</v>
      </c>
      <c r="N114" s="184">
        <f t="shared" si="43"/>
        <v>7</v>
      </c>
      <c r="O114" s="183"/>
      <c r="P114" s="184">
        <f t="shared" si="44"/>
        <v>2</v>
      </c>
      <c r="Q114" s="340">
        <v>0</v>
      </c>
      <c r="R114" s="332">
        <v>1</v>
      </c>
      <c r="S114" s="346">
        <f t="shared" si="38"/>
        <v>0</v>
      </c>
      <c r="T114" s="340"/>
      <c r="U114" s="346">
        <f t="shared" si="40"/>
        <v>2</v>
      </c>
      <c r="V114" s="288"/>
      <c r="W114" s="28"/>
      <c r="X114" s="36">
        <v>2.5555555555555554</v>
      </c>
      <c r="Y114" s="288"/>
      <c r="Z114" s="36">
        <v>0.97499999999999998</v>
      </c>
    </row>
    <row r="115" spans="1:26" ht="55.8" customHeight="1">
      <c r="A115" s="169" t="s">
        <v>66</v>
      </c>
      <c r="B115" s="353" t="s">
        <v>1119</v>
      </c>
      <c r="C115" s="278" t="s">
        <v>944</v>
      </c>
      <c r="D115" s="74" t="s">
        <v>945</v>
      </c>
      <c r="E115" s="28" t="s">
        <v>946</v>
      </c>
      <c r="F115" s="165">
        <v>10</v>
      </c>
      <c r="G115" s="179">
        <v>0</v>
      </c>
      <c r="H115" s="179">
        <v>2</v>
      </c>
      <c r="I115" s="182">
        <f>IFERROR((G115/H115),0)</f>
        <v>0</v>
      </c>
      <c r="J115" s="327"/>
      <c r="K115" s="182">
        <f t="shared" si="46"/>
        <v>0</v>
      </c>
      <c r="L115" s="183">
        <v>0</v>
      </c>
      <c r="M115" s="328">
        <v>3</v>
      </c>
      <c r="N115" s="184">
        <f t="shared" si="43"/>
        <v>0</v>
      </c>
      <c r="O115" s="330"/>
      <c r="P115" s="184">
        <f t="shared" si="44"/>
        <v>0</v>
      </c>
      <c r="Q115" s="340">
        <v>1</v>
      </c>
      <c r="R115" s="332">
        <v>3</v>
      </c>
      <c r="S115" s="346">
        <f t="shared" si="38"/>
        <v>0.33333333333333331</v>
      </c>
      <c r="T115" s="340"/>
      <c r="U115" s="346">
        <f t="shared" si="40"/>
        <v>0.1</v>
      </c>
      <c r="V115" s="288"/>
      <c r="W115" s="28"/>
      <c r="X115" s="36">
        <v>1.3666666666666667</v>
      </c>
      <c r="Y115" s="288"/>
      <c r="Z115" s="36">
        <v>0.88181818181818183</v>
      </c>
    </row>
    <row r="116" spans="1:26" ht="55.8" customHeight="1">
      <c r="A116" s="402" t="s">
        <v>66</v>
      </c>
      <c r="B116" s="353" t="s">
        <v>1119</v>
      </c>
      <c r="C116" s="354" t="s">
        <v>1125</v>
      </c>
      <c r="D116" s="355" t="s">
        <v>1126</v>
      </c>
      <c r="E116" s="356" t="s">
        <v>1127</v>
      </c>
      <c r="F116" s="357">
        <v>100</v>
      </c>
      <c r="G116" s="348"/>
      <c r="H116" s="347"/>
      <c r="I116" s="349">
        <f t="shared" ref="I116:I119" si="47">IFERROR((G116/H116),0)</f>
        <v>0</v>
      </c>
      <c r="J116" s="347"/>
      <c r="K116" s="349">
        <f t="shared" si="46"/>
        <v>0</v>
      </c>
      <c r="L116" s="347"/>
      <c r="M116" s="347"/>
      <c r="N116" s="349">
        <f t="shared" si="43"/>
        <v>0</v>
      </c>
      <c r="O116" s="347"/>
      <c r="P116" s="349">
        <f t="shared" si="44"/>
        <v>0</v>
      </c>
      <c r="Q116" s="347">
        <v>492</v>
      </c>
      <c r="R116" s="347">
        <v>50</v>
      </c>
      <c r="S116" s="349">
        <f t="shared" si="38"/>
        <v>9.84</v>
      </c>
      <c r="T116" s="347" t="s">
        <v>1155</v>
      </c>
      <c r="U116" s="349">
        <f t="shared" si="40"/>
        <v>4.92</v>
      </c>
      <c r="V116" s="347"/>
      <c r="W116" s="347"/>
      <c r="X116" s="349">
        <v>1.3666666666666667</v>
      </c>
      <c r="Y116" s="347"/>
      <c r="Z116" s="349">
        <v>0.88181818181818183</v>
      </c>
    </row>
    <row r="117" spans="1:26" ht="55.8" customHeight="1">
      <c r="A117" s="402" t="s">
        <v>66</v>
      </c>
      <c r="B117" s="353" t="s">
        <v>1119</v>
      </c>
      <c r="C117" s="354" t="s">
        <v>1128</v>
      </c>
      <c r="D117" s="74" t="s">
        <v>1129</v>
      </c>
      <c r="E117" s="74" t="s">
        <v>1130</v>
      </c>
      <c r="F117" s="358">
        <v>189</v>
      </c>
      <c r="G117" s="351"/>
      <c r="H117" s="347"/>
      <c r="I117" s="349">
        <f t="shared" si="47"/>
        <v>0</v>
      </c>
      <c r="J117" s="347"/>
      <c r="K117" s="349">
        <f t="shared" si="46"/>
        <v>0</v>
      </c>
      <c r="L117" s="352"/>
      <c r="M117" s="352"/>
      <c r="N117" s="349">
        <f t="shared" si="43"/>
        <v>0</v>
      </c>
      <c r="O117" s="352"/>
      <c r="P117" s="349">
        <f t="shared" si="44"/>
        <v>0</v>
      </c>
      <c r="Q117" s="350">
        <v>72</v>
      </c>
      <c r="R117" s="350">
        <v>81</v>
      </c>
      <c r="S117" s="349">
        <f t="shared" si="38"/>
        <v>0.88888888888888884</v>
      </c>
      <c r="T117" s="347" t="s">
        <v>1155</v>
      </c>
      <c r="U117" s="349">
        <f t="shared" si="40"/>
        <v>0.38095238095238093</v>
      </c>
      <c r="V117" s="352"/>
      <c r="W117" s="352"/>
      <c r="X117" s="349">
        <v>1.3666666666666667</v>
      </c>
      <c r="Y117" s="350"/>
      <c r="Z117" s="349">
        <v>0.88181818181818183</v>
      </c>
    </row>
    <row r="118" spans="1:26" ht="65.400000000000006" customHeight="1">
      <c r="A118" s="402" t="s">
        <v>66</v>
      </c>
      <c r="B118" s="353" t="s">
        <v>1119</v>
      </c>
      <c r="C118" s="354" t="s">
        <v>1131</v>
      </c>
      <c r="D118" s="74" t="s">
        <v>1129</v>
      </c>
      <c r="E118" s="74" t="s">
        <v>1132</v>
      </c>
      <c r="F118" s="358">
        <v>30</v>
      </c>
      <c r="G118" s="351"/>
      <c r="H118" s="347"/>
      <c r="I118" s="349">
        <f t="shared" si="47"/>
        <v>0</v>
      </c>
      <c r="J118" s="347"/>
      <c r="K118" s="349">
        <f t="shared" si="46"/>
        <v>0</v>
      </c>
      <c r="L118" s="352"/>
      <c r="M118" s="352"/>
      <c r="N118" s="349">
        <f t="shared" si="43"/>
        <v>0</v>
      </c>
      <c r="O118" s="352"/>
      <c r="P118" s="349">
        <f t="shared" si="44"/>
        <v>0</v>
      </c>
      <c r="Q118" s="350">
        <v>11</v>
      </c>
      <c r="R118" s="350">
        <v>10</v>
      </c>
      <c r="S118" s="349">
        <f t="shared" si="38"/>
        <v>1.1000000000000001</v>
      </c>
      <c r="T118" s="347" t="s">
        <v>1155</v>
      </c>
      <c r="U118" s="349">
        <f t="shared" si="40"/>
        <v>0.36666666666666664</v>
      </c>
      <c r="V118" s="352"/>
      <c r="W118" s="352"/>
      <c r="X118" s="349">
        <v>1.3666666666666667</v>
      </c>
      <c r="Y118" s="350"/>
      <c r="Z118" s="349">
        <v>0.88181818181818183</v>
      </c>
    </row>
    <row r="119" spans="1:26" ht="55.8" customHeight="1">
      <c r="A119" s="402" t="s">
        <v>66</v>
      </c>
      <c r="B119" s="353" t="s">
        <v>1119</v>
      </c>
      <c r="C119" s="354" t="s">
        <v>1133</v>
      </c>
      <c r="D119" s="74" t="s">
        <v>1134</v>
      </c>
      <c r="E119" s="74" t="s">
        <v>1135</v>
      </c>
      <c r="F119" s="358">
        <v>13</v>
      </c>
      <c r="G119" s="351"/>
      <c r="H119" s="347"/>
      <c r="I119" s="349">
        <f t="shared" si="47"/>
        <v>0</v>
      </c>
      <c r="J119" s="347"/>
      <c r="K119" s="349">
        <f t="shared" si="46"/>
        <v>0</v>
      </c>
      <c r="L119" s="352"/>
      <c r="M119" s="352"/>
      <c r="N119" s="349">
        <f t="shared" si="43"/>
        <v>0</v>
      </c>
      <c r="O119" s="352"/>
      <c r="P119" s="349">
        <f t="shared" si="44"/>
        <v>0</v>
      </c>
      <c r="Q119" s="350">
        <v>16</v>
      </c>
      <c r="R119" s="350">
        <v>10</v>
      </c>
      <c r="S119" s="349">
        <f t="shared" si="38"/>
        <v>1.6</v>
      </c>
      <c r="T119" s="347" t="s">
        <v>1155</v>
      </c>
      <c r="U119" s="349">
        <f t="shared" si="40"/>
        <v>1.2307692307692308</v>
      </c>
      <c r="V119" s="352"/>
      <c r="W119" s="352"/>
      <c r="X119" s="349">
        <v>1.3666666666666667</v>
      </c>
      <c r="Y119" s="350"/>
      <c r="Z119" s="349">
        <v>0.88181818181818183</v>
      </c>
    </row>
    <row r="120" spans="1:26" ht="42.75" customHeight="1">
      <c r="A120" s="669" t="s">
        <v>1156</v>
      </c>
      <c r="B120" s="369" t="s">
        <v>988</v>
      </c>
      <c r="C120" s="369" t="s">
        <v>989</v>
      </c>
      <c r="D120" s="369" t="s">
        <v>990</v>
      </c>
      <c r="E120" s="369" t="s">
        <v>991</v>
      </c>
      <c r="F120" s="369">
        <v>30</v>
      </c>
      <c r="G120" s="369">
        <v>10</v>
      </c>
      <c r="H120" s="370" t="s">
        <v>992</v>
      </c>
      <c r="I120" s="371">
        <v>1</v>
      </c>
      <c r="J120" s="307" t="s">
        <v>993</v>
      </c>
      <c r="K120" s="371">
        <v>0.33</v>
      </c>
      <c r="L120" s="301">
        <v>6</v>
      </c>
      <c r="M120" s="302" t="s">
        <v>1096</v>
      </c>
      <c r="N120" s="303">
        <v>100</v>
      </c>
      <c r="O120" s="268" t="s">
        <v>1097</v>
      </c>
      <c r="P120" s="304">
        <v>0.66</v>
      </c>
      <c r="Q120" s="270">
        <v>7</v>
      </c>
      <c r="R120" s="372" t="s">
        <v>1157</v>
      </c>
      <c r="S120" s="269">
        <v>100</v>
      </c>
      <c r="T120" s="373" t="s">
        <v>1158</v>
      </c>
      <c r="U120" s="304">
        <v>0.73</v>
      </c>
      <c r="V120" s="270">
        <v>7</v>
      </c>
      <c r="W120" s="374"/>
      <c r="X120" s="309"/>
      <c r="Y120" s="308"/>
      <c r="Z120" s="309"/>
    </row>
    <row r="121" spans="1:26" ht="57" customHeight="1">
      <c r="A121" s="670" t="s">
        <v>1156</v>
      </c>
      <c r="B121" s="305" t="s">
        <v>994</v>
      </c>
      <c r="C121" s="305" t="s">
        <v>995</v>
      </c>
      <c r="D121" s="305" t="s">
        <v>996</v>
      </c>
      <c r="E121" s="305" t="s">
        <v>997</v>
      </c>
      <c r="F121" s="305" t="s">
        <v>998</v>
      </c>
      <c r="G121" s="305">
        <v>1</v>
      </c>
      <c r="H121" s="306" t="s">
        <v>537</v>
      </c>
      <c r="I121" s="375">
        <v>0</v>
      </c>
      <c r="J121" s="376" t="s">
        <v>999</v>
      </c>
      <c r="K121" s="377">
        <v>0.5</v>
      </c>
      <c r="L121" s="376">
        <v>0</v>
      </c>
      <c r="M121" s="378" t="s">
        <v>1010</v>
      </c>
      <c r="N121" s="369">
        <v>0</v>
      </c>
      <c r="O121" s="373" t="s">
        <v>1098</v>
      </c>
      <c r="P121" s="309"/>
      <c r="Q121" s="270">
        <v>2</v>
      </c>
      <c r="R121" s="372" t="s">
        <v>1159</v>
      </c>
      <c r="S121" s="304">
        <v>1</v>
      </c>
      <c r="T121" s="272" t="s">
        <v>1160</v>
      </c>
      <c r="U121" s="304">
        <v>1</v>
      </c>
      <c r="V121" s="308"/>
      <c r="W121" s="374"/>
      <c r="X121" s="309"/>
      <c r="Y121" s="308"/>
      <c r="Z121" s="309"/>
    </row>
    <row r="122" spans="1:26" ht="85.5" customHeight="1">
      <c r="A122" s="487" t="s">
        <v>67</v>
      </c>
      <c r="B122" s="490" t="s">
        <v>732</v>
      </c>
      <c r="C122" s="405" t="s">
        <v>733</v>
      </c>
      <c r="D122" s="406" t="s">
        <v>734</v>
      </c>
      <c r="E122" s="400" t="s">
        <v>735</v>
      </c>
      <c r="F122" s="400" t="s">
        <v>377</v>
      </c>
      <c r="G122" s="102">
        <v>1</v>
      </c>
      <c r="H122" s="145">
        <v>1</v>
      </c>
      <c r="I122" s="336">
        <f t="shared" ref="I122:I146" si="48">IFERROR((G122/H122),0)</f>
        <v>1</v>
      </c>
      <c r="J122" s="399" t="s">
        <v>736</v>
      </c>
      <c r="K122" s="152">
        <v>1</v>
      </c>
      <c r="L122" s="102">
        <v>3</v>
      </c>
      <c r="M122" s="145">
        <v>3</v>
      </c>
      <c r="N122" s="336">
        <f t="shared" ref="N122:N124" si="49">IFERROR((L122/M122),0)</f>
        <v>1</v>
      </c>
      <c r="O122" s="399" t="s">
        <v>736</v>
      </c>
      <c r="P122" s="152">
        <v>1</v>
      </c>
      <c r="Q122" s="102">
        <v>2</v>
      </c>
      <c r="R122" s="145">
        <v>2</v>
      </c>
      <c r="S122" s="336">
        <f t="shared" ref="S122:S124" si="50">IFERROR((Q122/R122),0)</f>
        <v>1</v>
      </c>
      <c r="T122" s="399" t="s">
        <v>736</v>
      </c>
      <c r="U122" s="152">
        <v>1</v>
      </c>
      <c r="V122" s="652"/>
      <c r="W122" s="652"/>
      <c r="X122" s="653"/>
      <c r="Y122" s="75"/>
      <c r="Z122" s="160"/>
    </row>
    <row r="123" spans="1:26" ht="69">
      <c r="A123" s="487"/>
      <c r="B123" s="490"/>
      <c r="C123" s="405" t="s">
        <v>737</v>
      </c>
      <c r="D123" s="406" t="s">
        <v>738</v>
      </c>
      <c r="E123" s="400" t="s">
        <v>739</v>
      </c>
      <c r="F123" s="400" t="s">
        <v>377</v>
      </c>
      <c r="G123" s="283">
        <v>1</v>
      </c>
      <c r="H123" s="145">
        <v>1</v>
      </c>
      <c r="I123" s="381">
        <f t="shared" si="48"/>
        <v>1</v>
      </c>
      <c r="J123" s="399"/>
      <c r="K123" s="404">
        <v>1</v>
      </c>
      <c r="L123" s="283">
        <v>0</v>
      </c>
      <c r="M123" s="145">
        <v>0</v>
      </c>
      <c r="N123" s="381">
        <f t="shared" si="49"/>
        <v>0</v>
      </c>
      <c r="O123" s="399" t="s">
        <v>736</v>
      </c>
      <c r="P123" s="404">
        <v>1</v>
      </c>
      <c r="Q123" s="283">
        <v>0</v>
      </c>
      <c r="R123" s="145">
        <v>0</v>
      </c>
      <c r="S123" s="381">
        <f t="shared" si="50"/>
        <v>0</v>
      </c>
      <c r="T123" s="399" t="s">
        <v>736</v>
      </c>
      <c r="U123" s="404">
        <v>1</v>
      </c>
      <c r="V123" s="399"/>
      <c r="W123" s="284"/>
      <c r="X123" s="381"/>
      <c r="Y123" s="144"/>
      <c r="Z123" s="154"/>
    </row>
    <row r="124" spans="1:26" ht="114" customHeight="1">
      <c r="A124" s="487"/>
      <c r="B124" s="490"/>
      <c r="C124" s="491" t="s">
        <v>740</v>
      </c>
      <c r="D124" s="488" t="s">
        <v>741</v>
      </c>
      <c r="E124" s="497" t="s">
        <v>742</v>
      </c>
      <c r="F124" s="497" t="s">
        <v>377</v>
      </c>
      <c r="G124" s="654">
        <v>7</v>
      </c>
      <c r="H124" s="655">
        <v>7</v>
      </c>
      <c r="I124" s="656">
        <f t="shared" si="48"/>
        <v>1</v>
      </c>
      <c r="J124" s="486" t="s">
        <v>743</v>
      </c>
      <c r="K124" s="484">
        <v>1</v>
      </c>
      <c r="L124" s="654">
        <v>8</v>
      </c>
      <c r="M124" s="655">
        <v>8</v>
      </c>
      <c r="N124" s="656">
        <f t="shared" si="49"/>
        <v>1</v>
      </c>
      <c r="O124" s="486" t="s">
        <v>743</v>
      </c>
      <c r="P124" s="484">
        <v>1</v>
      </c>
      <c r="Q124" s="654">
        <v>14</v>
      </c>
      <c r="R124" s="655">
        <v>14</v>
      </c>
      <c r="S124" s="656">
        <f t="shared" si="50"/>
        <v>1</v>
      </c>
      <c r="T124" s="486" t="s">
        <v>743</v>
      </c>
      <c r="U124" s="484">
        <v>1</v>
      </c>
      <c r="V124" s="501"/>
      <c r="W124" s="505"/>
      <c r="X124" s="657"/>
      <c r="Y124" s="501"/>
      <c r="Z124" s="503"/>
    </row>
    <row r="125" spans="1:26" ht="15" customHeight="1">
      <c r="A125" s="487" t="s">
        <v>67</v>
      </c>
      <c r="B125" s="489" t="s">
        <v>744</v>
      </c>
      <c r="C125" s="491"/>
      <c r="D125" s="488"/>
      <c r="E125" s="497"/>
      <c r="F125" s="497"/>
      <c r="G125" s="654"/>
      <c r="H125" s="655"/>
      <c r="I125" s="656"/>
      <c r="J125" s="486"/>
      <c r="K125" s="484"/>
      <c r="L125" s="654"/>
      <c r="M125" s="655"/>
      <c r="N125" s="656"/>
      <c r="O125" s="486"/>
      <c r="P125" s="484"/>
      <c r="Q125" s="654"/>
      <c r="R125" s="655"/>
      <c r="S125" s="656"/>
      <c r="T125" s="486"/>
      <c r="U125" s="484"/>
      <c r="V125" s="502"/>
      <c r="W125" s="506"/>
      <c r="X125" s="658"/>
      <c r="Y125" s="502"/>
      <c r="Z125" s="504"/>
    </row>
    <row r="126" spans="1:26" ht="14.4" customHeight="1">
      <c r="A126" s="487"/>
      <c r="B126" s="489"/>
      <c r="C126" s="491" t="s">
        <v>745</v>
      </c>
      <c r="D126" s="488" t="s">
        <v>746</v>
      </c>
      <c r="E126" s="497" t="s">
        <v>747</v>
      </c>
      <c r="F126" s="497" t="s">
        <v>377</v>
      </c>
      <c r="G126" s="654"/>
      <c r="H126" s="655"/>
      <c r="I126" s="656">
        <f t="shared" si="48"/>
        <v>0</v>
      </c>
      <c r="J126" s="486" t="s">
        <v>748</v>
      </c>
      <c r="K126" s="484">
        <f t="shared" ref="K126:K146" si="51">IFERROR(IF(F126="Según demanda",G126/H126,G126/F126),0)</f>
        <v>0</v>
      </c>
      <c r="L126" s="654"/>
      <c r="M126" s="655"/>
      <c r="N126" s="656">
        <f t="shared" ref="N126" si="52">IFERROR((L126/M126),0)</f>
        <v>0</v>
      </c>
      <c r="O126" s="486" t="s">
        <v>748</v>
      </c>
      <c r="P126" s="484">
        <f t="shared" ref="P126" si="53">IFERROR(IF(K126="Según demanda",L126/M126,L126/K126),0)</f>
        <v>0</v>
      </c>
      <c r="Q126" s="654"/>
      <c r="R126" s="655"/>
      <c r="S126" s="656">
        <f t="shared" ref="S126" si="54">IFERROR((Q126/R126),0)</f>
        <v>0</v>
      </c>
      <c r="T126" s="486" t="s">
        <v>748</v>
      </c>
      <c r="U126" s="484">
        <f t="shared" ref="U126" si="55">IFERROR(IF(P126="Según demanda",Q126/R126,Q126/P126),0)</f>
        <v>0</v>
      </c>
      <c r="V126" s="462"/>
      <c r="W126" s="516"/>
      <c r="X126" s="657"/>
      <c r="Y126" s="514"/>
      <c r="Z126" s="503"/>
    </row>
    <row r="127" spans="1:26" ht="57" customHeight="1">
      <c r="A127" s="487"/>
      <c r="B127" s="486" t="s">
        <v>749</v>
      </c>
      <c r="C127" s="491"/>
      <c r="D127" s="488"/>
      <c r="E127" s="497"/>
      <c r="F127" s="497"/>
      <c r="G127" s="654"/>
      <c r="H127" s="655"/>
      <c r="I127" s="656"/>
      <c r="J127" s="486"/>
      <c r="K127" s="484"/>
      <c r="L127" s="654"/>
      <c r="M127" s="655"/>
      <c r="N127" s="656"/>
      <c r="O127" s="486"/>
      <c r="P127" s="484"/>
      <c r="Q127" s="654"/>
      <c r="R127" s="655"/>
      <c r="S127" s="656"/>
      <c r="T127" s="486"/>
      <c r="U127" s="484"/>
      <c r="V127" s="463"/>
      <c r="W127" s="517"/>
      <c r="X127" s="658"/>
      <c r="Y127" s="515"/>
      <c r="Z127" s="504"/>
    </row>
    <row r="128" spans="1:26" ht="15" customHeight="1">
      <c r="A128" s="487"/>
      <c r="B128" s="486"/>
      <c r="C128" s="491" t="s">
        <v>750</v>
      </c>
      <c r="D128" s="488" t="s">
        <v>751</v>
      </c>
      <c r="E128" s="497" t="s">
        <v>752</v>
      </c>
      <c r="F128" s="497" t="s">
        <v>377</v>
      </c>
      <c r="G128" s="654">
        <v>4</v>
      </c>
      <c r="H128" s="655">
        <v>4</v>
      </c>
      <c r="I128" s="656">
        <f t="shared" si="48"/>
        <v>1</v>
      </c>
      <c r="J128" s="486"/>
      <c r="K128" s="484">
        <v>1</v>
      </c>
      <c r="L128" s="654">
        <v>2</v>
      </c>
      <c r="M128" s="655">
        <v>2</v>
      </c>
      <c r="N128" s="656">
        <f t="shared" ref="N128" si="56">IFERROR((L128/M128),0)</f>
        <v>1</v>
      </c>
      <c r="O128" s="486"/>
      <c r="P128" s="484">
        <v>1</v>
      </c>
      <c r="Q128" s="654">
        <v>2</v>
      </c>
      <c r="R128" s="655">
        <v>2</v>
      </c>
      <c r="S128" s="656">
        <f t="shared" ref="S128" si="57">IFERROR((Q128/R128),0)</f>
        <v>1</v>
      </c>
      <c r="T128" s="486"/>
      <c r="U128" s="484">
        <v>1</v>
      </c>
      <c r="V128" s="501"/>
      <c r="W128" s="505"/>
      <c r="X128" s="657"/>
      <c r="Y128" s="501"/>
      <c r="Z128" s="503"/>
    </row>
    <row r="129" spans="1:26" ht="14.4" customHeight="1">
      <c r="A129" s="487"/>
      <c r="B129" s="490" t="s">
        <v>753</v>
      </c>
      <c r="C129" s="491"/>
      <c r="D129" s="488"/>
      <c r="E129" s="497"/>
      <c r="F129" s="497"/>
      <c r="G129" s="654"/>
      <c r="H129" s="655"/>
      <c r="I129" s="656"/>
      <c r="J129" s="486"/>
      <c r="K129" s="484"/>
      <c r="L129" s="654"/>
      <c r="M129" s="655"/>
      <c r="N129" s="656"/>
      <c r="O129" s="486"/>
      <c r="P129" s="484"/>
      <c r="Q129" s="654"/>
      <c r="R129" s="655"/>
      <c r="S129" s="656"/>
      <c r="T129" s="486"/>
      <c r="U129" s="484"/>
      <c r="V129" s="502"/>
      <c r="W129" s="506"/>
      <c r="X129" s="658"/>
      <c r="Y129" s="502"/>
      <c r="Z129" s="504"/>
    </row>
    <row r="130" spans="1:26" ht="15" customHeight="1">
      <c r="A130" s="487"/>
      <c r="B130" s="490"/>
      <c r="C130" s="491" t="s">
        <v>754</v>
      </c>
      <c r="D130" s="490" t="s">
        <v>755</v>
      </c>
      <c r="E130" s="497" t="s">
        <v>756</v>
      </c>
      <c r="F130" s="497" t="s">
        <v>377</v>
      </c>
      <c r="G130" s="654">
        <v>1</v>
      </c>
      <c r="H130" s="655">
        <v>1</v>
      </c>
      <c r="I130" s="656">
        <f>IFERROR((G130/H130),0)</f>
        <v>1</v>
      </c>
      <c r="J130" s="485" t="s">
        <v>757</v>
      </c>
      <c r="K130" s="484">
        <f>IFERROR(IF(F130="Según demanda",G130/H130,G130/F130),0)</f>
        <v>1</v>
      </c>
      <c r="L130" s="654">
        <v>1</v>
      </c>
      <c r="M130" s="655">
        <v>1</v>
      </c>
      <c r="N130" s="656">
        <f>IFERROR((L130/M130),0)</f>
        <v>1</v>
      </c>
      <c r="O130" s="485" t="s">
        <v>757</v>
      </c>
      <c r="P130" s="484">
        <f>IFERROR(IF(K130="Según demanda",L130/M130,L130/K130),0)</f>
        <v>1</v>
      </c>
      <c r="Q130" s="654">
        <v>1</v>
      </c>
      <c r="R130" s="655">
        <v>1</v>
      </c>
      <c r="S130" s="656">
        <f>IFERROR((Q130/R130),0)</f>
        <v>1</v>
      </c>
      <c r="T130" s="485" t="s">
        <v>757</v>
      </c>
      <c r="U130" s="484">
        <f>IFERROR(IF(P130="Según demanda",Q130/R130,Q130/P130),0)</f>
        <v>1</v>
      </c>
      <c r="V130" s="501"/>
      <c r="W130" s="505"/>
      <c r="X130" s="657"/>
      <c r="Y130" s="485"/>
      <c r="Z130" s="503"/>
    </row>
    <row r="131" spans="1:26" ht="14.4" customHeight="1">
      <c r="A131" s="487" t="s">
        <v>67</v>
      </c>
      <c r="B131" s="492" t="s">
        <v>758</v>
      </c>
      <c r="C131" s="491"/>
      <c r="D131" s="490"/>
      <c r="E131" s="497"/>
      <c r="F131" s="497"/>
      <c r="G131" s="654"/>
      <c r="H131" s="655"/>
      <c r="I131" s="656"/>
      <c r="J131" s="485"/>
      <c r="K131" s="484"/>
      <c r="L131" s="654"/>
      <c r="M131" s="655"/>
      <c r="N131" s="656"/>
      <c r="O131" s="485"/>
      <c r="P131" s="484"/>
      <c r="Q131" s="654"/>
      <c r="R131" s="655"/>
      <c r="S131" s="656"/>
      <c r="T131" s="485"/>
      <c r="U131" s="484"/>
      <c r="V131" s="512"/>
      <c r="W131" s="513"/>
      <c r="X131" s="659"/>
      <c r="Y131" s="485"/>
      <c r="Z131" s="507"/>
    </row>
    <row r="132" spans="1:26" ht="114" customHeight="1">
      <c r="A132" s="487"/>
      <c r="B132" s="492"/>
      <c r="C132" s="491"/>
      <c r="D132" s="490"/>
      <c r="E132" s="497"/>
      <c r="F132" s="497"/>
      <c r="G132" s="654"/>
      <c r="H132" s="655"/>
      <c r="I132" s="656"/>
      <c r="J132" s="485"/>
      <c r="K132" s="484"/>
      <c r="L132" s="654"/>
      <c r="M132" s="655"/>
      <c r="N132" s="656"/>
      <c r="O132" s="485"/>
      <c r="P132" s="484"/>
      <c r="Q132" s="654"/>
      <c r="R132" s="655"/>
      <c r="S132" s="656"/>
      <c r="T132" s="485"/>
      <c r="U132" s="484"/>
      <c r="V132" s="502"/>
      <c r="W132" s="506"/>
      <c r="X132" s="658"/>
      <c r="Y132" s="485"/>
      <c r="Z132" s="504"/>
    </row>
    <row r="133" spans="1:26" ht="57" customHeight="1">
      <c r="A133" s="487"/>
      <c r="B133" s="492"/>
      <c r="C133" s="146" t="s">
        <v>759</v>
      </c>
      <c r="D133" s="488" t="s">
        <v>760</v>
      </c>
      <c r="E133" s="400" t="s">
        <v>761</v>
      </c>
      <c r="F133" s="400" t="s">
        <v>377</v>
      </c>
      <c r="G133" s="426">
        <v>0</v>
      </c>
      <c r="H133" s="87">
        <v>3</v>
      </c>
      <c r="I133" s="397">
        <f t="shared" si="48"/>
        <v>0</v>
      </c>
      <c r="J133" s="403" t="s">
        <v>762</v>
      </c>
      <c r="K133" s="404">
        <f t="shared" si="51"/>
        <v>0</v>
      </c>
      <c r="L133" s="426">
        <v>0</v>
      </c>
      <c r="M133" s="87">
        <v>0</v>
      </c>
      <c r="N133" s="397">
        <f t="shared" ref="N133:N143" si="58">IFERROR((L133/M133),0)</f>
        <v>0</v>
      </c>
      <c r="O133" s="403" t="s">
        <v>1042</v>
      </c>
      <c r="P133" s="404">
        <f t="shared" ref="P133:P143" si="59">IFERROR(IF(K133="Según demanda",L133/M133,L133/K133),0)</f>
        <v>0</v>
      </c>
      <c r="Q133" s="426">
        <v>1</v>
      </c>
      <c r="R133" s="87">
        <v>1</v>
      </c>
      <c r="S133" s="397">
        <f t="shared" ref="S133:S143" si="60">IFERROR((Q133/R133),0)</f>
        <v>1</v>
      </c>
      <c r="T133" s="403" t="s">
        <v>1042</v>
      </c>
      <c r="U133" s="404">
        <f t="shared" ref="U133:U143" si="61">IFERROR(IF(P133="Según demanda",Q133/R133,Q133/P133),0)</f>
        <v>0</v>
      </c>
      <c r="V133" s="163"/>
      <c r="W133" s="162"/>
      <c r="X133" s="381"/>
      <c r="Y133" s="284"/>
      <c r="Z133" s="154"/>
    </row>
    <row r="134" spans="1:26" ht="15" customHeight="1">
      <c r="A134" s="487"/>
      <c r="B134" s="489" t="s">
        <v>763</v>
      </c>
      <c r="C134" s="147" t="s">
        <v>764</v>
      </c>
      <c r="D134" s="488"/>
      <c r="E134" s="400" t="s">
        <v>765</v>
      </c>
      <c r="F134" s="400" t="s">
        <v>377</v>
      </c>
      <c r="G134" s="426">
        <v>0</v>
      </c>
      <c r="H134" s="87">
        <v>3</v>
      </c>
      <c r="I134" s="397">
        <f t="shared" si="48"/>
        <v>0</v>
      </c>
      <c r="J134" s="403" t="s">
        <v>766</v>
      </c>
      <c r="K134" s="404">
        <f t="shared" si="51"/>
        <v>0</v>
      </c>
      <c r="L134" s="426">
        <v>0</v>
      </c>
      <c r="M134" s="87">
        <v>0</v>
      </c>
      <c r="N134" s="397">
        <f t="shared" si="58"/>
        <v>0</v>
      </c>
      <c r="O134" s="403" t="s">
        <v>1043</v>
      </c>
      <c r="P134" s="404">
        <f t="shared" si="59"/>
        <v>0</v>
      </c>
      <c r="Q134" s="426">
        <v>4</v>
      </c>
      <c r="R134" s="87">
        <v>4</v>
      </c>
      <c r="S134" s="397">
        <f t="shared" si="60"/>
        <v>1</v>
      </c>
      <c r="T134" s="403" t="s">
        <v>1043</v>
      </c>
      <c r="U134" s="404">
        <f t="shared" si="61"/>
        <v>0</v>
      </c>
      <c r="V134" s="163"/>
      <c r="W134" s="162"/>
      <c r="X134" s="381"/>
      <c r="Y134" s="399"/>
      <c r="Z134" s="154"/>
    </row>
    <row r="135" spans="1:26" ht="15" customHeight="1">
      <c r="A135" s="487"/>
      <c r="B135" s="489"/>
      <c r="C135" s="146" t="s">
        <v>767</v>
      </c>
      <c r="D135" s="488"/>
      <c r="E135" s="400" t="s">
        <v>761</v>
      </c>
      <c r="F135" s="400" t="s">
        <v>377</v>
      </c>
      <c r="G135" s="426">
        <v>0</v>
      </c>
      <c r="H135" s="87">
        <v>3</v>
      </c>
      <c r="I135" s="397">
        <f t="shared" si="48"/>
        <v>0</v>
      </c>
      <c r="J135" s="403" t="s">
        <v>768</v>
      </c>
      <c r="K135" s="404">
        <f t="shared" si="51"/>
        <v>0</v>
      </c>
      <c r="L135" s="426">
        <v>0</v>
      </c>
      <c r="M135" s="87">
        <v>5</v>
      </c>
      <c r="N135" s="397">
        <f t="shared" si="58"/>
        <v>0</v>
      </c>
      <c r="O135" s="403" t="s">
        <v>768</v>
      </c>
      <c r="P135" s="404">
        <f t="shared" si="59"/>
        <v>0</v>
      </c>
      <c r="Q135" s="426">
        <v>4</v>
      </c>
      <c r="R135" s="87">
        <v>4</v>
      </c>
      <c r="S135" s="397">
        <f t="shared" si="60"/>
        <v>1</v>
      </c>
      <c r="T135" s="403"/>
      <c r="U135" s="404">
        <f t="shared" si="61"/>
        <v>0</v>
      </c>
      <c r="V135" s="163"/>
      <c r="W135" s="162"/>
      <c r="X135" s="381"/>
      <c r="Y135" s="284"/>
      <c r="Z135" s="154"/>
    </row>
    <row r="136" spans="1:26" ht="15" customHeight="1">
      <c r="A136" s="487"/>
      <c r="B136" s="489"/>
      <c r="C136" s="146" t="s">
        <v>769</v>
      </c>
      <c r="D136" s="488" t="s">
        <v>770</v>
      </c>
      <c r="E136" s="400" t="s">
        <v>771</v>
      </c>
      <c r="F136" s="400" t="s">
        <v>377</v>
      </c>
      <c r="G136" s="426">
        <v>1</v>
      </c>
      <c r="H136" s="87">
        <v>1</v>
      </c>
      <c r="I136" s="397">
        <f t="shared" si="48"/>
        <v>1</v>
      </c>
      <c r="J136" s="401" t="s">
        <v>772</v>
      </c>
      <c r="K136" s="404">
        <f t="shared" si="51"/>
        <v>1</v>
      </c>
      <c r="L136" s="426">
        <v>1</v>
      </c>
      <c r="M136" s="87">
        <v>1</v>
      </c>
      <c r="N136" s="397">
        <f t="shared" si="58"/>
        <v>1</v>
      </c>
      <c r="O136" s="401" t="s">
        <v>772</v>
      </c>
      <c r="P136" s="404">
        <f t="shared" si="59"/>
        <v>1</v>
      </c>
      <c r="Q136" s="426">
        <v>1</v>
      </c>
      <c r="R136" s="87">
        <v>1</v>
      </c>
      <c r="S136" s="397">
        <f t="shared" si="60"/>
        <v>1</v>
      </c>
      <c r="T136" s="401" t="s">
        <v>772</v>
      </c>
      <c r="U136" s="404">
        <f t="shared" si="61"/>
        <v>1</v>
      </c>
      <c r="V136" s="163"/>
      <c r="W136" s="162"/>
      <c r="X136" s="381"/>
      <c r="Y136" s="144"/>
      <c r="Z136" s="154"/>
    </row>
    <row r="137" spans="1:26" ht="15" customHeight="1">
      <c r="A137" s="487"/>
      <c r="B137" s="489" t="s">
        <v>773</v>
      </c>
      <c r="C137" s="403" t="s">
        <v>774</v>
      </c>
      <c r="D137" s="488"/>
      <c r="E137" s="400" t="s">
        <v>775</v>
      </c>
      <c r="F137" s="400" t="s">
        <v>377</v>
      </c>
      <c r="G137" s="426">
        <v>1089</v>
      </c>
      <c r="H137" s="87">
        <v>2020</v>
      </c>
      <c r="I137" s="397">
        <f t="shared" si="48"/>
        <v>0.53910891089108914</v>
      </c>
      <c r="J137" s="400" t="s">
        <v>776</v>
      </c>
      <c r="K137" s="404">
        <f t="shared" si="51"/>
        <v>0.53910891089108914</v>
      </c>
      <c r="L137" s="426">
        <v>300</v>
      </c>
      <c r="M137" s="87">
        <v>890</v>
      </c>
      <c r="N137" s="397">
        <f t="shared" si="58"/>
        <v>0.33707865168539325</v>
      </c>
      <c r="O137" s="400" t="s">
        <v>776</v>
      </c>
      <c r="P137" s="404">
        <f t="shared" si="59"/>
        <v>556.47382920110192</v>
      </c>
      <c r="Q137" s="426">
        <v>805</v>
      </c>
      <c r="R137" s="87">
        <v>847</v>
      </c>
      <c r="S137" s="397">
        <f t="shared" si="60"/>
        <v>0.95041322314049592</v>
      </c>
      <c r="T137" s="400" t="s">
        <v>776</v>
      </c>
      <c r="U137" s="404">
        <f t="shared" si="61"/>
        <v>1.4466089108910891</v>
      </c>
      <c r="V137" s="163"/>
      <c r="W137" s="162"/>
      <c r="X137" s="381"/>
      <c r="Y137" s="399"/>
      <c r="Z137" s="154"/>
    </row>
    <row r="138" spans="1:26" ht="199.5" customHeight="1">
      <c r="A138" s="487"/>
      <c r="B138" s="489"/>
      <c r="C138" s="403" t="s">
        <v>777</v>
      </c>
      <c r="D138" s="488"/>
      <c r="E138" s="400" t="s">
        <v>778</v>
      </c>
      <c r="F138" s="400" t="s">
        <v>377</v>
      </c>
      <c r="G138" s="426">
        <v>1089</v>
      </c>
      <c r="H138" s="87">
        <v>2020</v>
      </c>
      <c r="I138" s="397">
        <f t="shared" si="48"/>
        <v>0.53910891089108914</v>
      </c>
      <c r="J138" s="400"/>
      <c r="K138" s="404">
        <f t="shared" si="51"/>
        <v>0.53910891089108914</v>
      </c>
      <c r="L138" s="426">
        <v>300</v>
      </c>
      <c r="M138" s="87">
        <v>890</v>
      </c>
      <c r="N138" s="397">
        <f t="shared" si="58"/>
        <v>0.33707865168539325</v>
      </c>
      <c r="O138" s="400"/>
      <c r="P138" s="404">
        <f t="shared" si="59"/>
        <v>556.47382920110192</v>
      </c>
      <c r="Q138" s="426">
        <v>805</v>
      </c>
      <c r="R138" s="87">
        <v>847</v>
      </c>
      <c r="S138" s="397">
        <f t="shared" si="60"/>
        <v>0.95041322314049592</v>
      </c>
      <c r="T138" s="400"/>
      <c r="U138" s="404">
        <f t="shared" si="61"/>
        <v>1.4466089108910891</v>
      </c>
      <c r="V138" s="163"/>
      <c r="W138" s="162"/>
      <c r="X138" s="381"/>
      <c r="Y138" s="144"/>
      <c r="Z138" s="154"/>
    </row>
    <row r="139" spans="1:26" ht="99.75" customHeight="1">
      <c r="A139" s="487"/>
      <c r="B139" s="489"/>
      <c r="C139" s="401" t="s">
        <v>779</v>
      </c>
      <c r="D139" s="490" t="s">
        <v>780</v>
      </c>
      <c r="E139" s="400" t="s">
        <v>781</v>
      </c>
      <c r="F139" s="400" t="s">
        <v>377</v>
      </c>
      <c r="G139" s="426">
        <v>3</v>
      </c>
      <c r="H139" s="87">
        <v>4</v>
      </c>
      <c r="I139" s="397">
        <f t="shared" si="48"/>
        <v>0.75</v>
      </c>
      <c r="J139" s="400" t="s">
        <v>782</v>
      </c>
      <c r="K139" s="404">
        <f t="shared" si="51"/>
        <v>0.75</v>
      </c>
      <c r="L139" s="426">
        <v>3</v>
      </c>
      <c r="M139" s="87">
        <v>3</v>
      </c>
      <c r="N139" s="397">
        <f t="shared" si="58"/>
        <v>1</v>
      </c>
      <c r="O139" s="400" t="s">
        <v>782</v>
      </c>
      <c r="P139" s="404">
        <f t="shared" si="59"/>
        <v>4</v>
      </c>
      <c r="Q139" s="426">
        <v>4</v>
      </c>
      <c r="R139" s="87">
        <v>4</v>
      </c>
      <c r="S139" s="397">
        <f t="shared" si="60"/>
        <v>1</v>
      </c>
      <c r="T139" s="400" t="s">
        <v>782</v>
      </c>
      <c r="U139" s="404">
        <f t="shared" si="61"/>
        <v>1</v>
      </c>
      <c r="V139" s="163"/>
      <c r="W139" s="162"/>
      <c r="X139" s="381"/>
      <c r="Y139" s="144"/>
      <c r="Z139" s="154"/>
    </row>
    <row r="140" spans="1:26" ht="82.8">
      <c r="A140" s="487" t="s">
        <v>67</v>
      </c>
      <c r="B140" s="486" t="s">
        <v>783</v>
      </c>
      <c r="C140" s="401" t="s">
        <v>784</v>
      </c>
      <c r="D140" s="490"/>
      <c r="E140" s="400" t="s">
        <v>785</v>
      </c>
      <c r="F140" s="400" t="s">
        <v>377</v>
      </c>
      <c r="G140" s="426">
        <v>3</v>
      </c>
      <c r="H140" s="87">
        <v>4</v>
      </c>
      <c r="I140" s="397">
        <f t="shared" si="48"/>
        <v>0.75</v>
      </c>
      <c r="J140" s="407"/>
      <c r="K140" s="404">
        <f t="shared" si="51"/>
        <v>0.75</v>
      </c>
      <c r="L140" s="426">
        <v>3</v>
      </c>
      <c r="M140" s="87">
        <v>3</v>
      </c>
      <c r="N140" s="397">
        <f t="shared" si="58"/>
        <v>1</v>
      </c>
      <c r="O140" s="407"/>
      <c r="P140" s="404">
        <f t="shared" si="59"/>
        <v>4</v>
      </c>
      <c r="Q140" s="426">
        <v>3</v>
      </c>
      <c r="R140" s="87">
        <v>4</v>
      </c>
      <c r="S140" s="397">
        <f t="shared" si="60"/>
        <v>0.75</v>
      </c>
      <c r="T140" s="407"/>
      <c r="U140" s="404">
        <f t="shared" si="61"/>
        <v>0.75</v>
      </c>
      <c r="V140" s="163"/>
      <c r="W140" s="162"/>
      <c r="X140" s="381"/>
      <c r="Y140" s="144"/>
      <c r="Z140" s="154"/>
    </row>
    <row r="141" spans="1:26" ht="185.25" customHeight="1">
      <c r="A141" s="487"/>
      <c r="B141" s="486"/>
      <c r="C141" s="401" t="s">
        <v>786</v>
      </c>
      <c r="D141" s="490"/>
      <c r="E141" s="400" t="s">
        <v>787</v>
      </c>
      <c r="F141" s="400" t="s">
        <v>377</v>
      </c>
      <c r="G141" s="426">
        <v>3</v>
      </c>
      <c r="H141" s="87">
        <v>3</v>
      </c>
      <c r="I141" s="397">
        <f t="shared" si="48"/>
        <v>1</v>
      </c>
      <c r="J141" s="399" t="s">
        <v>788</v>
      </c>
      <c r="K141" s="404">
        <f t="shared" si="51"/>
        <v>1</v>
      </c>
      <c r="L141" s="426">
        <v>3</v>
      </c>
      <c r="M141" s="87">
        <v>3</v>
      </c>
      <c r="N141" s="397">
        <f t="shared" si="58"/>
        <v>1</v>
      </c>
      <c r="O141" s="399" t="s">
        <v>788</v>
      </c>
      <c r="P141" s="404">
        <f t="shared" si="59"/>
        <v>3</v>
      </c>
      <c r="Q141" s="426">
        <v>3</v>
      </c>
      <c r="R141" s="87">
        <v>4</v>
      </c>
      <c r="S141" s="397">
        <f t="shared" si="60"/>
        <v>0.75</v>
      </c>
      <c r="T141" s="399" t="s">
        <v>788</v>
      </c>
      <c r="U141" s="404">
        <f t="shared" si="61"/>
        <v>1</v>
      </c>
      <c r="V141" s="163"/>
      <c r="W141" s="162"/>
      <c r="X141" s="381"/>
      <c r="Y141" s="144"/>
      <c r="Z141" s="154"/>
    </row>
    <row r="142" spans="1:26" ht="128.25" customHeight="1">
      <c r="A142" s="487"/>
      <c r="B142" s="486"/>
      <c r="C142" s="401" t="s">
        <v>789</v>
      </c>
      <c r="D142" s="490"/>
      <c r="E142" s="400" t="s">
        <v>790</v>
      </c>
      <c r="F142" s="400" t="s">
        <v>377</v>
      </c>
      <c r="G142" s="426">
        <v>3</v>
      </c>
      <c r="H142" s="87">
        <v>3</v>
      </c>
      <c r="I142" s="397">
        <f t="shared" si="48"/>
        <v>1</v>
      </c>
      <c r="J142" s="407"/>
      <c r="K142" s="404">
        <f t="shared" si="51"/>
        <v>1</v>
      </c>
      <c r="L142" s="426">
        <v>2</v>
      </c>
      <c r="M142" s="87">
        <v>2</v>
      </c>
      <c r="N142" s="397">
        <f t="shared" si="58"/>
        <v>1</v>
      </c>
      <c r="O142" s="407"/>
      <c r="P142" s="404">
        <f t="shared" si="59"/>
        <v>2</v>
      </c>
      <c r="Q142" s="426">
        <v>2</v>
      </c>
      <c r="R142" s="87">
        <v>2</v>
      </c>
      <c r="S142" s="397">
        <f t="shared" si="60"/>
        <v>1</v>
      </c>
      <c r="T142" s="407"/>
      <c r="U142" s="404">
        <f t="shared" si="61"/>
        <v>1</v>
      </c>
      <c r="V142" s="163"/>
      <c r="W142" s="162"/>
      <c r="X142" s="381"/>
      <c r="Y142" s="144"/>
      <c r="Z142" s="154"/>
    </row>
    <row r="143" spans="1:26" ht="14.4" customHeight="1">
      <c r="A143" s="487"/>
      <c r="B143" s="486"/>
      <c r="C143" s="486" t="s">
        <v>791</v>
      </c>
      <c r="D143" s="490"/>
      <c r="E143" s="497" t="s">
        <v>792</v>
      </c>
      <c r="F143" s="497" t="s">
        <v>377</v>
      </c>
      <c r="G143" s="654">
        <v>0</v>
      </c>
      <c r="H143" s="655">
        <v>0</v>
      </c>
      <c r="I143" s="656">
        <f t="shared" si="48"/>
        <v>0</v>
      </c>
      <c r="J143" s="485" t="s">
        <v>793</v>
      </c>
      <c r="K143" s="484">
        <f t="shared" si="51"/>
        <v>0</v>
      </c>
      <c r="L143" s="654">
        <v>0</v>
      </c>
      <c r="M143" s="655">
        <v>0</v>
      </c>
      <c r="N143" s="656">
        <f t="shared" si="58"/>
        <v>0</v>
      </c>
      <c r="O143" s="485"/>
      <c r="P143" s="484">
        <f t="shared" si="59"/>
        <v>0</v>
      </c>
      <c r="Q143" s="654">
        <v>0</v>
      </c>
      <c r="R143" s="655">
        <v>0</v>
      </c>
      <c r="S143" s="656">
        <f t="shared" si="60"/>
        <v>0</v>
      </c>
      <c r="T143" s="485"/>
      <c r="U143" s="484">
        <f t="shared" si="61"/>
        <v>0</v>
      </c>
      <c r="V143" s="501"/>
      <c r="W143" s="505"/>
      <c r="X143" s="657"/>
      <c r="Y143" s="501"/>
      <c r="Z143" s="503"/>
    </row>
    <row r="144" spans="1:26">
      <c r="A144" s="487"/>
      <c r="B144" s="486"/>
      <c r="C144" s="486"/>
      <c r="D144" s="490"/>
      <c r="E144" s="497"/>
      <c r="F144" s="497"/>
      <c r="G144" s="654"/>
      <c r="H144" s="655"/>
      <c r="I144" s="656"/>
      <c r="J144" s="485"/>
      <c r="K144" s="484"/>
      <c r="L144" s="654"/>
      <c r="M144" s="655"/>
      <c r="N144" s="656"/>
      <c r="O144" s="485"/>
      <c r="P144" s="484"/>
      <c r="Q144" s="654"/>
      <c r="R144" s="655"/>
      <c r="S144" s="656"/>
      <c r="T144" s="485"/>
      <c r="U144" s="484"/>
      <c r="V144" s="502"/>
      <c r="W144" s="506"/>
      <c r="X144" s="658"/>
      <c r="Y144" s="502"/>
      <c r="Z144" s="504"/>
    </row>
    <row r="145" spans="1:26" ht="82.8">
      <c r="A145" s="487"/>
      <c r="B145" s="486"/>
      <c r="C145" s="401" t="s">
        <v>794</v>
      </c>
      <c r="D145" s="401" t="s">
        <v>795</v>
      </c>
      <c r="E145" s="400" t="s">
        <v>796</v>
      </c>
      <c r="F145" s="400" t="s">
        <v>377</v>
      </c>
      <c r="G145" s="426">
        <v>3</v>
      </c>
      <c r="H145" s="87">
        <v>3</v>
      </c>
      <c r="I145" s="397">
        <f t="shared" si="48"/>
        <v>1</v>
      </c>
      <c r="J145" s="400"/>
      <c r="K145" s="404">
        <f t="shared" si="51"/>
        <v>1</v>
      </c>
      <c r="L145" s="426">
        <v>0</v>
      </c>
      <c r="M145" s="87">
        <v>0</v>
      </c>
      <c r="N145" s="397">
        <f t="shared" ref="N145:N146" si="62">IFERROR((L145/M145),0)</f>
        <v>0</v>
      </c>
      <c r="O145" s="400" t="s">
        <v>1044</v>
      </c>
      <c r="P145" s="404">
        <f t="shared" ref="P145:P146" si="63">IFERROR(IF(K145="Según demanda",L145/M145,L145/K145),0)</f>
        <v>0</v>
      </c>
      <c r="Q145" s="426">
        <v>1</v>
      </c>
      <c r="R145" s="87">
        <v>1</v>
      </c>
      <c r="S145" s="397">
        <f t="shared" ref="S145:S146" si="64">IFERROR((Q145/R145),0)</f>
        <v>1</v>
      </c>
      <c r="T145" s="400"/>
      <c r="U145" s="404">
        <f t="shared" ref="U145:U146" si="65">IFERROR(IF(P145="Según demanda",Q145/R145,Q145/P145),0)</f>
        <v>0</v>
      </c>
      <c r="V145" s="163"/>
      <c r="W145" s="162"/>
      <c r="X145" s="381"/>
      <c r="Y145" s="76"/>
      <c r="Z145" s="154"/>
    </row>
    <row r="146" spans="1:26" ht="14.4" customHeight="1">
      <c r="A146" s="487" t="s">
        <v>67</v>
      </c>
      <c r="B146" s="490" t="s">
        <v>797</v>
      </c>
      <c r="C146" s="486" t="s">
        <v>798</v>
      </c>
      <c r="D146" s="486" t="s">
        <v>799</v>
      </c>
      <c r="E146" s="522" t="s">
        <v>800</v>
      </c>
      <c r="F146" s="497" t="s">
        <v>377</v>
      </c>
      <c r="G146" s="660">
        <v>3</v>
      </c>
      <c r="H146" s="472">
        <v>3</v>
      </c>
      <c r="I146" s="661">
        <f t="shared" si="48"/>
        <v>1</v>
      </c>
      <c r="J146" s="466" t="s">
        <v>801</v>
      </c>
      <c r="K146" s="468">
        <f t="shared" si="51"/>
        <v>1</v>
      </c>
      <c r="L146" s="660">
        <v>0</v>
      </c>
      <c r="M146" s="472">
        <v>0</v>
      </c>
      <c r="N146" s="661">
        <f t="shared" si="62"/>
        <v>0</v>
      </c>
      <c r="O146" s="466" t="s">
        <v>801</v>
      </c>
      <c r="P146" s="468">
        <f t="shared" si="63"/>
        <v>0</v>
      </c>
      <c r="Q146" s="660">
        <v>1</v>
      </c>
      <c r="R146" s="472">
        <v>1</v>
      </c>
      <c r="S146" s="661">
        <f t="shared" si="64"/>
        <v>1</v>
      </c>
      <c r="T146" s="466"/>
      <c r="U146" s="468">
        <f t="shared" si="65"/>
        <v>0</v>
      </c>
      <c r="V146" s="501"/>
      <c r="W146" s="505"/>
      <c r="X146" s="657"/>
      <c r="Y146" s="501"/>
      <c r="Z146" s="503"/>
    </row>
    <row r="147" spans="1:26">
      <c r="A147" s="487"/>
      <c r="B147" s="490"/>
      <c r="C147" s="486"/>
      <c r="D147" s="486"/>
      <c r="E147" s="523"/>
      <c r="F147" s="497"/>
      <c r="G147" s="662"/>
      <c r="H147" s="663"/>
      <c r="I147" s="664"/>
      <c r="J147" s="480"/>
      <c r="K147" s="481"/>
      <c r="L147" s="662"/>
      <c r="M147" s="663"/>
      <c r="N147" s="664"/>
      <c r="O147" s="480"/>
      <c r="P147" s="481"/>
      <c r="Q147" s="662"/>
      <c r="R147" s="663"/>
      <c r="S147" s="664"/>
      <c r="T147" s="480"/>
      <c r="U147" s="481"/>
      <c r="V147" s="512"/>
      <c r="W147" s="513"/>
      <c r="X147" s="659"/>
      <c r="Y147" s="512"/>
      <c r="Z147" s="507"/>
    </row>
    <row r="148" spans="1:26" ht="86.25" customHeight="1">
      <c r="A148" s="487"/>
      <c r="B148" s="490"/>
      <c r="C148" s="486" t="s">
        <v>802</v>
      </c>
      <c r="D148" s="486"/>
      <c r="E148" s="523"/>
      <c r="F148" s="665" t="s">
        <v>377</v>
      </c>
      <c r="G148" s="662"/>
      <c r="H148" s="663"/>
      <c r="I148" s="664"/>
      <c r="J148" s="480"/>
      <c r="K148" s="481"/>
      <c r="L148" s="662"/>
      <c r="M148" s="663"/>
      <c r="N148" s="664"/>
      <c r="O148" s="480"/>
      <c r="P148" s="481"/>
      <c r="Q148" s="662"/>
      <c r="R148" s="663"/>
      <c r="S148" s="664"/>
      <c r="T148" s="480"/>
      <c r="U148" s="481"/>
      <c r="V148" s="512"/>
      <c r="W148" s="513"/>
      <c r="X148" s="659"/>
      <c r="Y148" s="512"/>
      <c r="Z148" s="507"/>
    </row>
    <row r="149" spans="1:26" ht="99.75" customHeight="1">
      <c r="A149" s="487"/>
      <c r="B149" s="490"/>
      <c r="C149" s="486"/>
      <c r="D149" s="486"/>
      <c r="E149" s="666"/>
      <c r="F149" s="665"/>
      <c r="G149" s="667"/>
      <c r="H149" s="473"/>
      <c r="I149" s="668"/>
      <c r="J149" s="467"/>
      <c r="K149" s="469"/>
      <c r="L149" s="667"/>
      <c r="M149" s="473"/>
      <c r="N149" s="668"/>
      <c r="O149" s="467"/>
      <c r="P149" s="469"/>
      <c r="Q149" s="667"/>
      <c r="R149" s="473"/>
      <c r="S149" s="668"/>
      <c r="T149" s="467"/>
      <c r="U149" s="469"/>
      <c r="V149" s="502"/>
      <c r="W149" s="506"/>
      <c r="X149" s="658"/>
      <c r="Y149" s="502"/>
      <c r="Z149" s="504"/>
    </row>
    <row r="150" spans="1:26" ht="142.5" customHeight="1">
      <c r="A150" s="487"/>
      <c r="B150" s="490"/>
      <c r="C150" s="401" t="s">
        <v>803</v>
      </c>
      <c r="D150" s="401" t="s">
        <v>804</v>
      </c>
      <c r="E150" s="400" t="s">
        <v>805</v>
      </c>
      <c r="F150" s="94" t="s">
        <v>377</v>
      </c>
      <c r="G150" s="283">
        <v>1</v>
      </c>
      <c r="H150" s="145">
        <v>1</v>
      </c>
      <c r="I150" s="381">
        <f t="shared" ref="I150:I155" si="66">IFERROR((G150/H150),0)</f>
        <v>1</v>
      </c>
      <c r="J150" s="399"/>
      <c r="K150" s="404">
        <f t="shared" ref="K150:K155" si="67">IFERROR(IF(F150="Según demanda",G150/H150,G150/F150),0)</f>
        <v>1</v>
      </c>
      <c r="L150" s="283">
        <v>0</v>
      </c>
      <c r="M150" s="145">
        <v>0</v>
      </c>
      <c r="N150" s="381">
        <f t="shared" ref="N150:N151" si="68">IFERROR((L150/M150),0)</f>
        <v>0</v>
      </c>
      <c r="O150" s="399"/>
      <c r="P150" s="404">
        <f t="shared" ref="P150:P151" si="69">IFERROR(IF(K150="Según demanda",L150/M150,L150/K150),0)</f>
        <v>0</v>
      </c>
      <c r="Q150" s="283">
        <v>1</v>
      </c>
      <c r="R150" s="145">
        <v>1</v>
      </c>
      <c r="S150" s="381">
        <f t="shared" ref="S150:S151" si="70">IFERROR((Q150/R150),0)</f>
        <v>1</v>
      </c>
      <c r="T150" s="399"/>
      <c r="U150" s="404">
        <f t="shared" ref="U150:U151" si="71">IFERROR(IF(P150="Según demanda",Q150/R150,Q150/P150),0)</f>
        <v>0</v>
      </c>
      <c r="V150" s="163"/>
      <c r="W150" s="162"/>
      <c r="X150" s="381"/>
      <c r="Y150" s="144"/>
      <c r="Z150" s="154"/>
    </row>
    <row r="151" spans="1:26" ht="55.2" customHeight="1">
      <c r="A151" s="509" t="s">
        <v>67</v>
      </c>
      <c r="B151" s="490" t="s">
        <v>806</v>
      </c>
      <c r="C151" s="401" t="s">
        <v>807</v>
      </c>
      <c r="D151" s="486" t="s">
        <v>808</v>
      </c>
      <c r="E151" s="522" t="s">
        <v>809</v>
      </c>
      <c r="F151" s="94" t="s">
        <v>377</v>
      </c>
      <c r="G151" s="462">
        <v>1</v>
      </c>
      <c r="H151" s="464">
        <v>1</v>
      </c>
      <c r="I151" s="657">
        <f t="shared" si="66"/>
        <v>1</v>
      </c>
      <c r="J151" s="466"/>
      <c r="K151" s="468">
        <f t="shared" si="67"/>
        <v>1</v>
      </c>
      <c r="L151" s="462">
        <v>0</v>
      </c>
      <c r="M151" s="464">
        <v>0</v>
      </c>
      <c r="N151" s="657">
        <f t="shared" si="68"/>
        <v>0</v>
      </c>
      <c r="O151" s="466"/>
      <c r="P151" s="468">
        <f t="shared" si="69"/>
        <v>0</v>
      </c>
      <c r="Q151" s="462">
        <v>0</v>
      </c>
      <c r="R151" s="464">
        <v>0</v>
      </c>
      <c r="S151" s="657">
        <f t="shared" si="70"/>
        <v>0</v>
      </c>
      <c r="T151" s="466"/>
      <c r="U151" s="468">
        <f t="shared" si="71"/>
        <v>0</v>
      </c>
      <c r="V151" s="501"/>
      <c r="W151" s="505"/>
      <c r="X151" s="657"/>
      <c r="Y151" s="466"/>
      <c r="Z151" s="503"/>
    </row>
    <row r="152" spans="1:26" ht="41.4">
      <c r="A152" s="510"/>
      <c r="B152" s="490"/>
      <c r="C152" s="401" t="s">
        <v>810</v>
      </c>
      <c r="D152" s="486"/>
      <c r="E152" s="523"/>
      <c r="F152" s="94" t="s">
        <v>377</v>
      </c>
      <c r="G152" s="482"/>
      <c r="H152" s="483"/>
      <c r="I152" s="659"/>
      <c r="J152" s="480"/>
      <c r="K152" s="481"/>
      <c r="L152" s="482"/>
      <c r="M152" s="483"/>
      <c r="N152" s="659"/>
      <c r="O152" s="480"/>
      <c r="P152" s="481"/>
      <c r="Q152" s="482"/>
      <c r="R152" s="483"/>
      <c r="S152" s="659"/>
      <c r="T152" s="480"/>
      <c r="U152" s="481"/>
      <c r="V152" s="512"/>
      <c r="W152" s="513"/>
      <c r="X152" s="659"/>
      <c r="Y152" s="480"/>
      <c r="Z152" s="507"/>
    </row>
    <row r="153" spans="1:26" ht="14.4" customHeight="1">
      <c r="A153" s="510"/>
      <c r="B153" s="490"/>
      <c r="C153" s="486" t="s">
        <v>811</v>
      </c>
      <c r="D153" s="486"/>
      <c r="E153" s="523"/>
      <c r="F153" s="665" t="s">
        <v>377</v>
      </c>
      <c r="G153" s="482"/>
      <c r="H153" s="483"/>
      <c r="I153" s="659"/>
      <c r="J153" s="480"/>
      <c r="K153" s="481"/>
      <c r="L153" s="482"/>
      <c r="M153" s="483"/>
      <c r="N153" s="659"/>
      <c r="O153" s="480"/>
      <c r="P153" s="481"/>
      <c r="Q153" s="482"/>
      <c r="R153" s="483"/>
      <c r="S153" s="659"/>
      <c r="T153" s="480"/>
      <c r="U153" s="481"/>
      <c r="V153" s="512"/>
      <c r="W153" s="513"/>
      <c r="X153" s="659"/>
      <c r="Y153" s="480"/>
      <c r="Z153" s="507"/>
    </row>
    <row r="154" spans="1:26" ht="14.4" customHeight="1">
      <c r="A154" s="510"/>
      <c r="B154" s="490"/>
      <c r="C154" s="486"/>
      <c r="D154" s="486" t="s">
        <v>812</v>
      </c>
      <c r="E154" s="666"/>
      <c r="F154" s="665"/>
      <c r="G154" s="463"/>
      <c r="H154" s="465"/>
      <c r="I154" s="658"/>
      <c r="J154" s="467"/>
      <c r="K154" s="469"/>
      <c r="L154" s="463"/>
      <c r="M154" s="465"/>
      <c r="N154" s="658"/>
      <c r="O154" s="467"/>
      <c r="P154" s="469"/>
      <c r="Q154" s="463"/>
      <c r="R154" s="465"/>
      <c r="S154" s="658"/>
      <c r="T154" s="467"/>
      <c r="U154" s="469"/>
      <c r="V154" s="502"/>
      <c r="W154" s="506"/>
      <c r="X154" s="658"/>
      <c r="Y154" s="467"/>
      <c r="Z154" s="504"/>
    </row>
    <row r="155" spans="1:26" ht="171" customHeight="1">
      <c r="A155" s="510"/>
      <c r="B155" s="490"/>
      <c r="C155" s="401" t="s">
        <v>813</v>
      </c>
      <c r="D155" s="486"/>
      <c r="E155" s="522" t="s">
        <v>814</v>
      </c>
      <c r="F155" s="665" t="s">
        <v>377</v>
      </c>
      <c r="G155" s="462">
        <v>1</v>
      </c>
      <c r="H155" s="464">
        <v>1</v>
      </c>
      <c r="I155" s="657">
        <f t="shared" si="66"/>
        <v>1</v>
      </c>
      <c r="J155" s="466"/>
      <c r="K155" s="468">
        <f t="shared" si="67"/>
        <v>1</v>
      </c>
      <c r="L155" s="462">
        <v>0</v>
      </c>
      <c r="M155" s="464">
        <v>0</v>
      </c>
      <c r="N155" s="657">
        <f t="shared" ref="N155" si="72">IFERROR((L155/M155),0)</f>
        <v>0</v>
      </c>
      <c r="O155" s="466"/>
      <c r="P155" s="468">
        <f t="shared" ref="P155" si="73">IFERROR(IF(K155="Según demanda",L155/M155,L155/K155),0)</f>
        <v>0</v>
      </c>
      <c r="Q155" s="462">
        <v>0</v>
      </c>
      <c r="R155" s="464">
        <v>1</v>
      </c>
      <c r="S155" s="657">
        <f t="shared" ref="S155" si="74">IFERROR((Q155/R155),0)</f>
        <v>0</v>
      </c>
      <c r="T155" s="466"/>
      <c r="U155" s="468">
        <f t="shared" ref="U155" si="75">IFERROR(IF(P155="Según demanda",Q155/R155,Q155/P155),0)</f>
        <v>0</v>
      </c>
      <c r="V155" s="501"/>
      <c r="W155" s="505"/>
      <c r="X155" s="657"/>
      <c r="Y155" s="501"/>
      <c r="Z155" s="503"/>
    </row>
    <row r="156" spans="1:26">
      <c r="A156" s="511"/>
      <c r="B156" s="490"/>
      <c r="C156" s="401" t="s">
        <v>815</v>
      </c>
      <c r="D156" s="486"/>
      <c r="E156" s="666"/>
      <c r="F156" s="665"/>
      <c r="G156" s="463"/>
      <c r="H156" s="465"/>
      <c r="I156" s="658"/>
      <c r="J156" s="467"/>
      <c r="K156" s="469"/>
      <c r="L156" s="463"/>
      <c r="M156" s="465"/>
      <c r="N156" s="658"/>
      <c r="O156" s="467"/>
      <c r="P156" s="469"/>
      <c r="Q156" s="463"/>
      <c r="R156" s="465"/>
      <c r="S156" s="658"/>
      <c r="T156" s="467"/>
      <c r="U156" s="469"/>
      <c r="V156" s="502"/>
      <c r="W156" s="506"/>
      <c r="X156" s="658"/>
      <c r="Y156" s="502"/>
      <c r="Z156" s="504"/>
    </row>
    <row r="157" spans="1:26" ht="142.5" customHeight="1">
      <c r="A157" s="169" t="s">
        <v>68</v>
      </c>
      <c r="B157" s="608" t="s">
        <v>1173</v>
      </c>
      <c r="C157" s="294" t="s">
        <v>1174</v>
      </c>
      <c r="D157" s="294" t="s">
        <v>947</v>
      </c>
      <c r="E157" s="294" t="s">
        <v>948</v>
      </c>
      <c r="F157" s="163">
        <v>12</v>
      </c>
      <c r="G157" s="283">
        <v>3</v>
      </c>
      <c r="H157" s="284">
        <v>3</v>
      </c>
      <c r="I157" s="336">
        <f t="shared" ref="I157:I166" si="76">IFERROR((G157/H157),0)</f>
        <v>1</v>
      </c>
      <c r="J157" s="288" t="s">
        <v>949</v>
      </c>
      <c r="K157" s="160">
        <f t="shared" ref="K157:K162" si="77">IFERROR(IF(F157="Según demanda",G157/H157,G157/F157),0)</f>
        <v>0.25</v>
      </c>
      <c r="L157" s="385">
        <v>3</v>
      </c>
      <c r="M157" s="284">
        <v>3</v>
      </c>
      <c r="N157" s="336">
        <f t="shared" ref="N157:N165" si="78">IFERROR((L157/M157),0)</f>
        <v>1</v>
      </c>
      <c r="O157" s="288" t="s">
        <v>949</v>
      </c>
      <c r="P157" s="160">
        <v>0.5</v>
      </c>
      <c r="Q157" s="284">
        <v>3</v>
      </c>
      <c r="R157" s="284">
        <v>3</v>
      </c>
      <c r="S157" s="336">
        <f>IFERROR((Q157/R157),0)</f>
        <v>1</v>
      </c>
      <c r="T157" s="163" t="s">
        <v>949</v>
      </c>
      <c r="U157" s="160">
        <v>0.75</v>
      </c>
      <c r="V157" s="163">
        <v>0</v>
      </c>
      <c r="W157" s="284">
        <v>3</v>
      </c>
      <c r="X157" s="386" t="s">
        <v>1175</v>
      </c>
      <c r="Y157" s="159"/>
      <c r="Z157" s="160">
        <f t="shared" ref="Z157:Z171" si="79">IFERROR(IF(F157="Según demanda",(V157+Q157+L157+G157)/(H157+M157+R157+W157),(V157+Q157+L157+G157)/F157),0)</f>
        <v>0.75</v>
      </c>
    </row>
    <row r="158" spans="1:26" ht="71.25" customHeight="1">
      <c r="A158" s="169" t="s">
        <v>68</v>
      </c>
      <c r="B158" s="608"/>
      <c r="C158" s="294" t="s">
        <v>1176</v>
      </c>
      <c r="D158" s="294" t="s">
        <v>1177</v>
      </c>
      <c r="E158" s="294" t="s">
        <v>955</v>
      </c>
      <c r="F158" s="163">
        <v>40</v>
      </c>
      <c r="G158" s="283">
        <v>40</v>
      </c>
      <c r="H158" s="284">
        <v>40</v>
      </c>
      <c r="I158" s="336">
        <f>IFERROR((G158/H158),0)</f>
        <v>1</v>
      </c>
      <c r="J158" s="98" t="s">
        <v>956</v>
      </c>
      <c r="K158" s="160">
        <f>IFERROR(IF(F158="Según demanda",G158/H158,G158/F158),0)</f>
        <v>1</v>
      </c>
      <c r="L158" s="385">
        <v>0</v>
      </c>
      <c r="M158" s="284">
        <v>0</v>
      </c>
      <c r="N158" s="336">
        <v>1</v>
      </c>
      <c r="O158" s="387" t="s">
        <v>1178</v>
      </c>
      <c r="P158" s="160">
        <v>1</v>
      </c>
      <c r="Q158" s="385">
        <v>0</v>
      </c>
      <c r="R158" s="284">
        <v>0</v>
      </c>
      <c r="S158" s="336">
        <f t="shared" ref="S158:S171" si="80">IFERROR((Q158/R158),0)</f>
        <v>0</v>
      </c>
      <c r="T158" s="387" t="s">
        <v>1178</v>
      </c>
      <c r="U158" s="160">
        <v>1</v>
      </c>
      <c r="V158" s="163"/>
      <c r="W158" s="284">
        <v>0</v>
      </c>
      <c r="X158" s="386"/>
      <c r="Y158" s="387"/>
      <c r="Z158" s="160">
        <f t="shared" si="79"/>
        <v>1</v>
      </c>
    </row>
    <row r="159" spans="1:26" ht="71.25" customHeight="1">
      <c r="A159" s="169" t="s">
        <v>68</v>
      </c>
      <c r="B159" s="608"/>
      <c r="C159" s="388" t="s">
        <v>1179</v>
      </c>
      <c r="D159" s="150" t="s">
        <v>1180</v>
      </c>
      <c r="E159" s="294" t="s">
        <v>950</v>
      </c>
      <c r="F159" s="163">
        <v>4</v>
      </c>
      <c r="G159" s="283">
        <v>1</v>
      </c>
      <c r="H159" s="284">
        <v>1</v>
      </c>
      <c r="I159" s="336">
        <v>1</v>
      </c>
      <c r="J159" s="98" t="s">
        <v>1103</v>
      </c>
      <c r="K159" s="160">
        <f t="shared" si="77"/>
        <v>0.25</v>
      </c>
      <c r="L159" s="385">
        <v>1</v>
      </c>
      <c r="M159" s="284">
        <v>1</v>
      </c>
      <c r="N159" s="336">
        <f t="shared" si="78"/>
        <v>1</v>
      </c>
      <c r="O159" s="98" t="s">
        <v>1103</v>
      </c>
      <c r="P159" s="160">
        <v>0.5</v>
      </c>
      <c r="Q159" s="385">
        <v>1</v>
      </c>
      <c r="R159" s="284">
        <v>1</v>
      </c>
      <c r="S159" s="336">
        <f t="shared" si="80"/>
        <v>1</v>
      </c>
      <c r="T159" s="98" t="s">
        <v>1103</v>
      </c>
      <c r="U159" s="160">
        <v>0.75</v>
      </c>
      <c r="V159" s="144"/>
      <c r="W159" s="284">
        <v>1</v>
      </c>
      <c r="X159" s="387" t="s">
        <v>365</v>
      </c>
      <c r="Y159" s="387"/>
      <c r="Z159" s="160">
        <f t="shared" si="79"/>
        <v>0.75</v>
      </c>
    </row>
    <row r="160" spans="1:26" ht="57" customHeight="1">
      <c r="A160" s="169" t="s">
        <v>68</v>
      </c>
      <c r="B160" s="608"/>
      <c r="C160" s="294" t="s">
        <v>1181</v>
      </c>
      <c r="D160" s="294" t="s">
        <v>951</v>
      </c>
      <c r="E160" s="294" t="s">
        <v>952</v>
      </c>
      <c r="F160" s="163">
        <v>12</v>
      </c>
      <c r="G160" s="283">
        <v>3</v>
      </c>
      <c r="H160" s="284">
        <v>3</v>
      </c>
      <c r="I160" s="336">
        <f t="shared" si="76"/>
        <v>1</v>
      </c>
      <c r="J160" s="288" t="s">
        <v>953</v>
      </c>
      <c r="K160" s="160">
        <f t="shared" si="77"/>
        <v>0.25</v>
      </c>
      <c r="L160" s="385">
        <v>3</v>
      </c>
      <c r="M160" s="284">
        <v>3</v>
      </c>
      <c r="N160" s="336">
        <f t="shared" si="78"/>
        <v>1</v>
      </c>
      <c r="O160" s="288" t="s">
        <v>953</v>
      </c>
      <c r="P160" s="160">
        <v>0.5</v>
      </c>
      <c r="Q160" s="284">
        <v>3</v>
      </c>
      <c r="R160" s="284">
        <v>3</v>
      </c>
      <c r="S160" s="336">
        <f t="shared" si="80"/>
        <v>1</v>
      </c>
      <c r="T160" s="294" t="s">
        <v>953</v>
      </c>
      <c r="U160" s="160">
        <v>0.75</v>
      </c>
      <c r="V160" s="163"/>
      <c r="W160" s="284">
        <v>3</v>
      </c>
      <c r="X160" s="386" t="s">
        <v>365</v>
      </c>
      <c r="Y160" s="96"/>
      <c r="Z160" s="160">
        <f t="shared" si="79"/>
        <v>0.75</v>
      </c>
    </row>
    <row r="161" spans="1:26" ht="124.2" customHeight="1">
      <c r="A161" s="169" t="s">
        <v>68</v>
      </c>
      <c r="B161" s="608"/>
      <c r="C161" s="294" t="s">
        <v>1182</v>
      </c>
      <c r="D161" s="294" t="s">
        <v>954</v>
      </c>
      <c r="E161" s="294" t="s">
        <v>957</v>
      </c>
      <c r="F161" s="163">
        <v>1</v>
      </c>
      <c r="G161" s="283">
        <v>1</v>
      </c>
      <c r="H161" s="284">
        <v>1</v>
      </c>
      <c r="I161" s="336">
        <f>IFERROR((G161/H161),0)</f>
        <v>1</v>
      </c>
      <c r="J161" s="98" t="s">
        <v>958</v>
      </c>
      <c r="K161" s="160">
        <f>IFERROR(IF(F161="Según demanda",G161/H161,G161/F161),0)</f>
        <v>1</v>
      </c>
      <c r="L161" s="385">
        <v>0</v>
      </c>
      <c r="M161" s="284">
        <v>0</v>
      </c>
      <c r="N161" s="336">
        <f t="shared" si="78"/>
        <v>0</v>
      </c>
      <c r="O161" s="387" t="s">
        <v>1183</v>
      </c>
      <c r="P161" s="160">
        <v>1</v>
      </c>
      <c r="Q161" s="385">
        <v>0</v>
      </c>
      <c r="R161" s="284">
        <v>0</v>
      </c>
      <c r="S161" s="336">
        <f t="shared" si="80"/>
        <v>0</v>
      </c>
      <c r="T161" s="387" t="s">
        <v>1183</v>
      </c>
      <c r="U161" s="160">
        <v>1</v>
      </c>
      <c r="V161" s="163"/>
      <c r="W161" s="284">
        <v>0</v>
      </c>
      <c r="X161" s="386" t="s">
        <v>1184</v>
      </c>
      <c r="Y161" s="387"/>
      <c r="Z161" s="160">
        <f t="shared" si="79"/>
        <v>1</v>
      </c>
    </row>
    <row r="162" spans="1:26" ht="225" customHeight="1">
      <c r="A162" s="169" t="s">
        <v>68</v>
      </c>
      <c r="B162" s="608"/>
      <c r="C162" s="388" t="s">
        <v>1185</v>
      </c>
      <c r="D162" s="294" t="s">
        <v>959</v>
      </c>
      <c r="E162" s="294" t="s">
        <v>960</v>
      </c>
      <c r="F162" s="163">
        <v>12</v>
      </c>
      <c r="G162" s="283">
        <v>3</v>
      </c>
      <c r="H162" s="284">
        <v>3</v>
      </c>
      <c r="I162" s="336">
        <f t="shared" si="76"/>
        <v>1</v>
      </c>
      <c r="J162" s="98" t="s">
        <v>1186</v>
      </c>
      <c r="K162" s="160">
        <f t="shared" si="77"/>
        <v>0.25</v>
      </c>
      <c r="L162" s="385">
        <v>3</v>
      </c>
      <c r="M162" s="283">
        <v>3</v>
      </c>
      <c r="N162" s="336">
        <f t="shared" si="78"/>
        <v>1</v>
      </c>
      <c r="O162" s="98" t="s">
        <v>1187</v>
      </c>
      <c r="P162" s="160">
        <v>0.5</v>
      </c>
      <c r="Q162" s="385">
        <v>3</v>
      </c>
      <c r="R162" s="284">
        <v>3</v>
      </c>
      <c r="S162" s="336">
        <f t="shared" si="80"/>
        <v>1</v>
      </c>
      <c r="T162" s="98" t="s">
        <v>1188</v>
      </c>
      <c r="U162" s="160">
        <v>0.75</v>
      </c>
      <c r="V162" s="144"/>
      <c r="W162" s="283">
        <v>3</v>
      </c>
      <c r="X162" s="386" t="s">
        <v>1010</v>
      </c>
      <c r="Y162" s="163"/>
      <c r="Z162" s="160">
        <f t="shared" si="79"/>
        <v>0.75</v>
      </c>
    </row>
    <row r="163" spans="1:26" ht="57" customHeight="1">
      <c r="A163" s="169" t="s">
        <v>68</v>
      </c>
      <c r="B163" s="608" t="s">
        <v>1189</v>
      </c>
      <c r="C163" s="294" t="s">
        <v>1190</v>
      </c>
      <c r="D163" s="294" t="s">
        <v>963</v>
      </c>
      <c r="E163" s="294" t="s">
        <v>1191</v>
      </c>
      <c r="F163" s="163">
        <v>2</v>
      </c>
      <c r="G163" s="283">
        <v>1</v>
      </c>
      <c r="H163" s="284">
        <v>1</v>
      </c>
      <c r="I163" s="336">
        <f>IFERROR((G163/H163),0)</f>
        <v>1</v>
      </c>
      <c r="J163" s="288" t="s">
        <v>1192</v>
      </c>
      <c r="K163" s="160">
        <f>IFERROR(IF(F163="Según demanda",G163/H163,G163/F163),0)</f>
        <v>0.5</v>
      </c>
      <c r="L163" s="385">
        <v>0</v>
      </c>
      <c r="M163" s="284">
        <v>0</v>
      </c>
      <c r="N163" s="336">
        <f>IFERROR((L163/M163),0)</f>
        <v>0</v>
      </c>
      <c r="O163" s="389"/>
      <c r="P163" s="160">
        <v>0.5</v>
      </c>
      <c r="Q163" s="284">
        <v>0</v>
      </c>
      <c r="R163" s="284">
        <v>1</v>
      </c>
      <c r="S163" s="336">
        <f t="shared" si="80"/>
        <v>0</v>
      </c>
      <c r="T163" s="389" t="s">
        <v>1105</v>
      </c>
      <c r="U163" s="160">
        <v>0.75</v>
      </c>
      <c r="V163" s="163"/>
      <c r="W163" s="284">
        <v>0</v>
      </c>
      <c r="X163" s="386" t="s">
        <v>365</v>
      </c>
      <c r="Y163" s="159"/>
      <c r="Z163" s="160">
        <f t="shared" si="79"/>
        <v>0.5</v>
      </c>
    </row>
    <row r="164" spans="1:26" ht="41.4" customHeight="1">
      <c r="A164" s="169" t="s">
        <v>68</v>
      </c>
      <c r="B164" s="608"/>
      <c r="C164" s="388" t="s">
        <v>1193</v>
      </c>
      <c r="D164" s="150" t="s">
        <v>1194</v>
      </c>
      <c r="E164" s="294" t="s">
        <v>964</v>
      </c>
      <c r="F164" s="163">
        <v>2</v>
      </c>
      <c r="G164" s="283">
        <v>1</v>
      </c>
      <c r="H164" s="284">
        <v>1</v>
      </c>
      <c r="I164" s="336">
        <f>IFERROR((G164/H164),0)</f>
        <v>1</v>
      </c>
      <c r="J164" s="288" t="s">
        <v>1192</v>
      </c>
      <c r="K164" s="160">
        <f>IFERROR(IF(F164="Según demanda",G164/H164,G164/F164),0)</f>
        <v>0.5</v>
      </c>
      <c r="L164" s="385">
        <v>0</v>
      </c>
      <c r="M164" s="284">
        <v>0</v>
      </c>
      <c r="N164" s="336">
        <f>IFERROR((L164/M164),0)</f>
        <v>0</v>
      </c>
      <c r="O164" s="389"/>
      <c r="P164" s="160">
        <v>0</v>
      </c>
      <c r="Q164" s="284">
        <v>0</v>
      </c>
      <c r="R164" s="284">
        <v>1</v>
      </c>
      <c r="S164" s="336">
        <f t="shared" si="80"/>
        <v>0</v>
      </c>
      <c r="T164" s="96" t="s">
        <v>1105</v>
      </c>
      <c r="U164" s="160">
        <v>0</v>
      </c>
      <c r="V164" s="163"/>
      <c r="W164" s="284">
        <v>0</v>
      </c>
      <c r="X164" s="386"/>
      <c r="Y164" s="159"/>
      <c r="Z164" s="160">
        <f t="shared" si="79"/>
        <v>0.5</v>
      </c>
    </row>
    <row r="165" spans="1:26" ht="114.75" customHeight="1">
      <c r="A165" s="169" t="s">
        <v>68</v>
      </c>
      <c r="B165" s="608" t="s">
        <v>1195</v>
      </c>
      <c r="C165" s="294" t="s">
        <v>1196</v>
      </c>
      <c r="D165" s="294" t="s">
        <v>961</v>
      </c>
      <c r="E165" s="294" t="s">
        <v>962</v>
      </c>
      <c r="F165" s="163">
        <v>4</v>
      </c>
      <c r="G165" s="283">
        <v>1</v>
      </c>
      <c r="H165" s="284">
        <v>1</v>
      </c>
      <c r="I165" s="336">
        <f t="shared" si="76"/>
        <v>1</v>
      </c>
      <c r="J165" s="30" t="s">
        <v>1197</v>
      </c>
      <c r="K165" s="160">
        <f>IFERROR(IF(F165="Según demanda",G165/H165,G165/F165),0)</f>
        <v>0.25</v>
      </c>
      <c r="L165" s="385">
        <v>1</v>
      </c>
      <c r="M165" s="283">
        <v>1</v>
      </c>
      <c r="N165" s="336">
        <f t="shared" si="78"/>
        <v>1</v>
      </c>
      <c r="O165" s="30" t="s">
        <v>1104</v>
      </c>
      <c r="P165" s="160">
        <v>0.5</v>
      </c>
      <c r="Q165" s="284">
        <v>1</v>
      </c>
      <c r="R165" s="284">
        <v>1</v>
      </c>
      <c r="S165" s="336">
        <f t="shared" si="80"/>
        <v>1</v>
      </c>
      <c r="T165" s="288" t="s">
        <v>1198</v>
      </c>
      <c r="U165" s="160">
        <v>0.75</v>
      </c>
      <c r="V165" s="163"/>
      <c r="W165" s="283">
        <v>1</v>
      </c>
      <c r="X165" s="386" t="s">
        <v>365</v>
      </c>
      <c r="Y165" s="30"/>
      <c r="Z165" s="160">
        <f t="shared" si="79"/>
        <v>0.75</v>
      </c>
    </row>
    <row r="166" spans="1:26" ht="99.75" customHeight="1">
      <c r="A166" s="169" t="s">
        <v>68</v>
      </c>
      <c r="B166" s="608"/>
      <c r="C166" s="294" t="s">
        <v>1199</v>
      </c>
      <c r="D166" s="150" t="s">
        <v>1200</v>
      </c>
      <c r="E166" s="294" t="s">
        <v>1201</v>
      </c>
      <c r="F166" s="163">
        <v>4</v>
      </c>
      <c r="G166" s="283">
        <v>1</v>
      </c>
      <c r="H166" s="284">
        <v>1</v>
      </c>
      <c r="I166" s="336">
        <f t="shared" si="76"/>
        <v>1</v>
      </c>
      <c r="J166" s="30" t="s">
        <v>1202</v>
      </c>
      <c r="K166" s="160">
        <f t="shared" ref="K166:K171" si="81">IFERROR(IF(F166="Según demanda",G166/H166,G166/F166),0)</f>
        <v>0.25</v>
      </c>
      <c r="L166" s="385">
        <v>1</v>
      </c>
      <c r="M166" s="283">
        <v>1</v>
      </c>
      <c r="N166" s="336">
        <v>1</v>
      </c>
      <c r="O166" s="30" t="s">
        <v>1203</v>
      </c>
      <c r="P166" s="160">
        <v>0.5</v>
      </c>
      <c r="Q166" s="284">
        <v>1</v>
      </c>
      <c r="R166" s="284">
        <v>1</v>
      </c>
      <c r="S166" s="336">
        <f t="shared" si="80"/>
        <v>1</v>
      </c>
      <c r="T166" s="30" t="s">
        <v>1204</v>
      </c>
      <c r="U166" s="160">
        <v>0.75</v>
      </c>
      <c r="V166" s="163"/>
      <c r="W166" s="283">
        <v>1</v>
      </c>
      <c r="X166" s="386"/>
      <c r="Y166" s="30"/>
      <c r="Z166" s="160">
        <f t="shared" si="79"/>
        <v>0.75</v>
      </c>
    </row>
    <row r="167" spans="1:26" ht="96.6" customHeight="1">
      <c r="A167" s="169" t="s">
        <v>68</v>
      </c>
      <c r="B167" s="485" t="s">
        <v>1205</v>
      </c>
      <c r="C167" s="294" t="s">
        <v>1206</v>
      </c>
      <c r="D167" s="294" t="s">
        <v>973</v>
      </c>
      <c r="E167" s="294" t="s">
        <v>974</v>
      </c>
      <c r="F167" s="288">
        <v>12</v>
      </c>
      <c r="G167" s="283">
        <v>3</v>
      </c>
      <c r="H167" s="283">
        <v>3</v>
      </c>
      <c r="I167" s="336">
        <f>IFERROR((G167/H167),0)</f>
        <v>1</v>
      </c>
      <c r="J167" s="98" t="s">
        <v>1207</v>
      </c>
      <c r="K167" s="160">
        <f t="shared" si="81"/>
        <v>0.25</v>
      </c>
      <c r="L167" s="288">
        <v>3</v>
      </c>
      <c r="M167" s="283">
        <v>3</v>
      </c>
      <c r="N167" s="336">
        <f>IFERROR((L167/M167),0)</f>
        <v>1</v>
      </c>
      <c r="O167" s="98" t="s">
        <v>1208</v>
      </c>
      <c r="P167" s="160">
        <v>0.5</v>
      </c>
      <c r="Q167" s="163">
        <v>3</v>
      </c>
      <c r="R167" s="283">
        <v>3</v>
      </c>
      <c r="S167" s="336">
        <f t="shared" si="80"/>
        <v>1</v>
      </c>
      <c r="T167" s="98" t="s">
        <v>1209</v>
      </c>
      <c r="U167" s="160">
        <v>0.75</v>
      </c>
      <c r="V167" s="163"/>
      <c r="W167" s="283">
        <v>3</v>
      </c>
      <c r="X167" s="336">
        <v>1</v>
      </c>
      <c r="Y167" s="98"/>
      <c r="Z167" s="160">
        <f t="shared" si="79"/>
        <v>0.75</v>
      </c>
    </row>
    <row r="168" spans="1:26" ht="142.5" customHeight="1">
      <c r="A168" s="169" t="s">
        <v>69</v>
      </c>
      <c r="B168" s="485"/>
      <c r="C168" s="294" t="s">
        <v>1210</v>
      </c>
      <c r="D168" s="294" t="s">
        <v>1211</v>
      </c>
      <c r="E168" s="294" t="s">
        <v>978</v>
      </c>
      <c r="F168" s="288">
        <v>4</v>
      </c>
      <c r="G168" s="283">
        <v>1</v>
      </c>
      <c r="H168" s="283">
        <v>1</v>
      </c>
      <c r="I168" s="336">
        <f>IFERROR((G168/H168),0)</f>
        <v>1</v>
      </c>
      <c r="J168" s="288" t="s">
        <v>1212</v>
      </c>
      <c r="K168" s="160">
        <f t="shared" si="81"/>
        <v>0.25</v>
      </c>
      <c r="L168" s="288">
        <v>1</v>
      </c>
      <c r="M168" s="283">
        <v>1</v>
      </c>
      <c r="N168" s="336">
        <f>IFERROR((L168/M168),0)</f>
        <v>1</v>
      </c>
      <c r="O168" s="288" t="s">
        <v>1213</v>
      </c>
      <c r="P168" s="160">
        <v>0.5</v>
      </c>
      <c r="Q168" s="163">
        <v>1</v>
      </c>
      <c r="R168" s="283">
        <v>1</v>
      </c>
      <c r="S168" s="336">
        <f t="shared" si="80"/>
        <v>1</v>
      </c>
      <c r="T168" s="288" t="s">
        <v>1214</v>
      </c>
      <c r="U168" s="160">
        <v>0.75</v>
      </c>
      <c r="V168" s="163"/>
      <c r="W168" s="283">
        <v>1</v>
      </c>
      <c r="X168" s="336">
        <v>1</v>
      </c>
      <c r="Y168" s="288"/>
      <c r="Z168" s="160">
        <f t="shared" si="79"/>
        <v>0.75</v>
      </c>
    </row>
    <row r="169" spans="1:26" ht="124.2" customHeight="1">
      <c r="A169" s="169" t="s">
        <v>69</v>
      </c>
      <c r="B169" s="508" t="s">
        <v>1215</v>
      </c>
      <c r="C169" s="294" t="s">
        <v>1216</v>
      </c>
      <c r="D169" s="288" t="s">
        <v>965</v>
      </c>
      <c r="E169" s="294" t="s">
        <v>966</v>
      </c>
      <c r="F169" s="163">
        <v>4</v>
      </c>
      <c r="G169" s="283">
        <v>1</v>
      </c>
      <c r="H169" s="284">
        <v>1</v>
      </c>
      <c r="I169" s="336">
        <f>IFERROR((G169/H169),0)</f>
        <v>1</v>
      </c>
      <c r="J169" s="288" t="s">
        <v>1217</v>
      </c>
      <c r="K169" s="160">
        <f t="shared" si="81"/>
        <v>0.25</v>
      </c>
      <c r="L169" s="385">
        <v>1</v>
      </c>
      <c r="M169" s="284">
        <v>1</v>
      </c>
      <c r="N169" s="336">
        <f>IFERROR((L169/M169),0)</f>
        <v>1</v>
      </c>
      <c r="O169" s="288" t="s">
        <v>1218</v>
      </c>
      <c r="P169" s="160">
        <v>0.5</v>
      </c>
      <c r="Q169" s="284">
        <v>1</v>
      </c>
      <c r="R169" s="284">
        <v>1</v>
      </c>
      <c r="S169" s="336">
        <f t="shared" si="80"/>
        <v>1</v>
      </c>
      <c r="T169" s="288" t="s">
        <v>1219</v>
      </c>
      <c r="U169" s="160">
        <v>0.75</v>
      </c>
      <c r="V169" s="163"/>
      <c r="W169" s="284">
        <v>1</v>
      </c>
      <c r="X169" s="386" t="s">
        <v>365</v>
      </c>
      <c r="Y169" s="144"/>
      <c r="Z169" s="160">
        <f t="shared" si="79"/>
        <v>0.75</v>
      </c>
    </row>
    <row r="170" spans="1:26" ht="152.4" customHeight="1">
      <c r="A170" s="169" t="s">
        <v>69</v>
      </c>
      <c r="B170" s="508"/>
      <c r="C170" s="294" t="s">
        <v>1220</v>
      </c>
      <c r="D170" s="288" t="s">
        <v>1221</v>
      </c>
      <c r="E170" s="294" t="s">
        <v>1222</v>
      </c>
      <c r="F170" s="163">
        <v>12</v>
      </c>
      <c r="G170" s="283">
        <v>3</v>
      </c>
      <c r="H170" s="284">
        <v>3</v>
      </c>
      <c r="I170" s="336">
        <f>IFERROR((G170/H170),0)</f>
        <v>1</v>
      </c>
      <c r="J170" s="288" t="s">
        <v>1223</v>
      </c>
      <c r="K170" s="160">
        <f t="shared" si="81"/>
        <v>0.25</v>
      </c>
      <c r="L170" s="385">
        <v>3</v>
      </c>
      <c r="M170" s="284">
        <v>3</v>
      </c>
      <c r="N170" s="336">
        <f>IFERROR((L170/M170),0)</f>
        <v>1</v>
      </c>
      <c r="O170" s="288" t="s">
        <v>1224</v>
      </c>
      <c r="P170" s="160">
        <v>0.5</v>
      </c>
      <c r="Q170" s="284">
        <v>3</v>
      </c>
      <c r="R170" s="284">
        <v>3</v>
      </c>
      <c r="S170" s="336">
        <f t="shared" si="80"/>
        <v>1</v>
      </c>
      <c r="T170" s="288" t="s">
        <v>1225</v>
      </c>
      <c r="U170" s="160">
        <v>0.75</v>
      </c>
      <c r="V170" s="163"/>
      <c r="W170" s="284">
        <v>3</v>
      </c>
      <c r="X170" s="386"/>
      <c r="Y170" s="144"/>
      <c r="Z170" s="160">
        <f t="shared" si="79"/>
        <v>0.75</v>
      </c>
    </row>
    <row r="171" spans="1:26" ht="96.6" customHeight="1">
      <c r="A171" s="169" t="s">
        <v>69</v>
      </c>
      <c r="B171" s="144" t="s">
        <v>1226</v>
      </c>
      <c r="C171" s="294" t="s">
        <v>1227</v>
      </c>
      <c r="D171" s="150" t="s">
        <v>1228</v>
      </c>
      <c r="E171" s="144" t="s">
        <v>1229</v>
      </c>
      <c r="F171" s="163">
        <v>4</v>
      </c>
      <c r="G171" s="163">
        <v>0</v>
      </c>
      <c r="H171" s="163">
        <v>1</v>
      </c>
      <c r="I171" s="336">
        <f>IFERROR((G171/H171),0)</f>
        <v>0</v>
      </c>
      <c r="J171" s="336" t="s">
        <v>1230</v>
      </c>
      <c r="K171" s="160">
        <f t="shared" si="81"/>
        <v>0</v>
      </c>
      <c r="L171" s="163">
        <v>0</v>
      </c>
      <c r="M171" s="163">
        <v>1</v>
      </c>
      <c r="N171" s="336">
        <f>IFERROR((L171/M171),0)</f>
        <v>0</v>
      </c>
      <c r="O171" s="163" t="s">
        <v>1230</v>
      </c>
      <c r="P171" s="163">
        <v>0</v>
      </c>
      <c r="Q171" s="163">
        <v>0</v>
      </c>
      <c r="R171" s="163">
        <v>1</v>
      </c>
      <c r="S171" s="336">
        <f t="shared" si="80"/>
        <v>0</v>
      </c>
      <c r="T171" s="163" t="s">
        <v>1230</v>
      </c>
      <c r="U171" s="160">
        <v>0</v>
      </c>
      <c r="V171" s="163"/>
      <c r="W171" s="163">
        <v>1</v>
      </c>
      <c r="X171" s="163"/>
      <c r="Y171" s="163"/>
      <c r="Z171" s="160">
        <f t="shared" si="79"/>
        <v>0</v>
      </c>
    </row>
    <row r="172" spans="1:26" ht="96.6">
      <c r="A172" s="169" t="s">
        <v>69</v>
      </c>
      <c r="B172" s="520" t="s">
        <v>967</v>
      </c>
      <c r="C172" s="390" t="s">
        <v>968</v>
      </c>
      <c r="D172" s="390" t="s">
        <v>969</v>
      </c>
      <c r="E172" s="390" t="s">
        <v>970</v>
      </c>
      <c r="F172" s="281">
        <v>4</v>
      </c>
      <c r="G172" s="282">
        <v>1</v>
      </c>
      <c r="H172" s="282">
        <v>1</v>
      </c>
      <c r="I172" s="151">
        <f t="shared" ref="I172:I186" si="82">IFERROR((G172/H172),0)</f>
        <v>1</v>
      </c>
      <c r="J172" s="99" t="s">
        <v>971</v>
      </c>
      <c r="K172" s="152">
        <f t="shared" ref="K172:K187" si="83">IFERROR(IF(F172="Según demanda",G172/H172,G172/F172),0)</f>
        <v>0.25</v>
      </c>
      <c r="L172" s="285">
        <v>1</v>
      </c>
      <c r="M172" s="283">
        <v>1</v>
      </c>
      <c r="N172" s="161">
        <f t="shared" ref="N172:N175" si="84">IFERROR((L172/M172),0)</f>
        <v>1</v>
      </c>
      <c r="O172" s="31" t="s">
        <v>1106</v>
      </c>
      <c r="P172" s="160">
        <v>0.5</v>
      </c>
      <c r="Q172" s="153"/>
      <c r="R172" s="315"/>
      <c r="S172" s="151">
        <v>1</v>
      </c>
      <c r="T172" s="281"/>
      <c r="U172" s="152">
        <v>0.75</v>
      </c>
      <c r="V172" s="153"/>
      <c r="W172" s="315"/>
      <c r="X172" s="151">
        <v>1</v>
      </c>
      <c r="Y172" s="281"/>
      <c r="Z172" s="152">
        <f t="shared" ref="Z172:Z186" si="85">IFERROR(IF(F172="Según demanda",(V172+Q172+L172+G172)/(H172+M172+R172+W172),(V172+Q172+L172+G172)/F172),0)</f>
        <v>0.5</v>
      </c>
    </row>
    <row r="173" spans="1:26" ht="55.2">
      <c r="A173" s="169" t="s">
        <v>69</v>
      </c>
      <c r="B173" s="520"/>
      <c r="C173" s="390" t="s">
        <v>972</v>
      </c>
      <c r="D173" s="390" t="s">
        <v>973</v>
      </c>
      <c r="E173" s="390" t="s">
        <v>974</v>
      </c>
      <c r="F173" s="281">
        <v>4</v>
      </c>
      <c r="G173" s="282">
        <v>1</v>
      </c>
      <c r="H173" s="282">
        <v>1</v>
      </c>
      <c r="I173" s="151">
        <f t="shared" si="82"/>
        <v>1</v>
      </c>
      <c r="J173" s="100" t="s">
        <v>971</v>
      </c>
      <c r="K173" s="152">
        <f t="shared" si="83"/>
        <v>0.25</v>
      </c>
      <c r="L173" s="280">
        <v>1</v>
      </c>
      <c r="M173" s="283">
        <v>1</v>
      </c>
      <c r="N173" s="161">
        <f t="shared" si="84"/>
        <v>1</v>
      </c>
      <c r="O173" s="311" t="s">
        <v>1107</v>
      </c>
      <c r="P173" s="312">
        <v>0.5</v>
      </c>
      <c r="Q173" s="314"/>
      <c r="R173" s="316"/>
      <c r="S173" s="148">
        <v>1</v>
      </c>
      <c r="T173" s="100"/>
      <c r="U173" s="155">
        <v>0.75</v>
      </c>
      <c r="V173" s="314"/>
      <c r="W173" s="316"/>
      <c r="X173" s="151">
        <v>1</v>
      </c>
      <c r="Y173" s="100"/>
      <c r="Z173" s="155">
        <f t="shared" si="85"/>
        <v>0.5</v>
      </c>
    </row>
    <row r="174" spans="1:26" ht="69">
      <c r="A174" s="169" t="s">
        <v>69</v>
      </c>
      <c r="B174" s="390" t="s">
        <v>975</v>
      </c>
      <c r="C174" s="390" t="s">
        <v>976</v>
      </c>
      <c r="D174" s="390" t="s">
        <v>977</v>
      </c>
      <c r="E174" s="390" t="s">
        <v>978</v>
      </c>
      <c r="F174" s="281">
        <v>4</v>
      </c>
      <c r="G174" s="282">
        <v>1</v>
      </c>
      <c r="H174" s="101">
        <v>1</v>
      </c>
      <c r="I174" s="151">
        <f t="shared" si="82"/>
        <v>1</v>
      </c>
      <c r="J174" s="156" t="s">
        <v>979</v>
      </c>
      <c r="K174" s="152">
        <f t="shared" si="83"/>
        <v>0.25</v>
      </c>
      <c r="L174" s="285">
        <v>1</v>
      </c>
      <c r="M174" s="313">
        <v>1</v>
      </c>
      <c r="N174" s="161">
        <f t="shared" si="84"/>
        <v>1</v>
      </c>
      <c r="O174" s="97" t="s">
        <v>1108</v>
      </c>
      <c r="P174" s="160">
        <v>0.5</v>
      </c>
      <c r="Q174" s="153"/>
      <c r="R174" s="282"/>
      <c r="S174" s="151">
        <v>1</v>
      </c>
      <c r="T174" s="156"/>
      <c r="U174" s="152">
        <v>1</v>
      </c>
      <c r="V174" s="153"/>
      <c r="W174" s="315"/>
      <c r="X174" s="151">
        <v>1</v>
      </c>
      <c r="Y174" s="156"/>
      <c r="Z174" s="155">
        <f t="shared" si="85"/>
        <v>0.5</v>
      </c>
    </row>
    <row r="175" spans="1:26" ht="69">
      <c r="A175" s="169" t="s">
        <v>69</v>
      </c>
      <c r="B175" s="520" t="s">
        <v>980</v>
      </c>
      <c r="C175" s="520" t="s">
        <v>981</v>
      </c>
      <c r="D175" s="390" t="s">
        <v>982</v>
      </c>
      <c r="E175" s="390" t="s">
        <v>983</v>
      </c>
      <c r="F175" s="281">
        <v>16</v>
      </c>
      <c r="G175" s="282">
        <v>8</v>
      </c>
      <c r="H175" s="101">
        <v>18</v>
      </c>
      <c r="I175" s="151">
        <f t="shared" si="82"/>
        <v>0.44444444444444442</v>
      </c>
      <c r="J175" s="156" t="s">
        <v>984</v>
      </c>
      <c r="K175" s="152">
        <f t="shared" si="83"/>
        <v>0.5</v>
      </c>
      <c r="L175" s="285">
        <v>8</v>
      </c>
      <c r="M175" s="283">
        <v>8</v>
      </c>
      <c r="N175" s="161">
        <f t="shared" si="84"/>
        <v>1</v>
      </c>
      <c r="O175" s="97" t="s">
        <v>1109</v>
      </c>
      <c r="P175" s="160">
        <v>1</v>
      </c>
      <c r="Q175" s="153"/>
      <c r="R175" s="282"/>
      <c r="S175" s="151">
        <v>1</v>
      </c>
      <c r="T175" s="281"/>
      <c r="U175" s="152">
        <v>1</v>
      </c>
      <c r="V175" s="153"/>
      <c r="W175" s="315"/>
      <c r="X175" s="151">
        <v>0</v>
      </c>
      <c r="Y175" s="281"/>
      <c r="Z175" s="155">
        <f t="shared" si="85"/>
        <v>1</v>
      </c>
    </row>
    <row r="176" spans="1:26" ht="89.25" customHeight="1">
      <c r="A176" s="169" t="s">
        <v>69</v>
      </c>
      <c r="B176" s="520"/>
      <c r="C176" s="520"/>
      <c r="D176" s="390" t="s">
        <v>985</v>
      </c>
      <c r="E176" s="390" t="s">
        <v>986</v>
      </c>
      <c r="F176" s="281">
        <v>16</v>
      </c>
      <c r="G176" s="282">
        <v>0</v>
      </c>
      <c r="H176" s="101">
        <v>18</v>
      </c>
      <c r="I176" s="151">
        <f t="shared" si="82"/>
        <v>0</v>
      </c>
      <c r="J176" s="156" t="s">
        <v>987</v>
      </c>
      <c r="K176" s="152">
        <f t="shared" si="83"/>
        <v>0</v>
      </c>
      <c r="L176" s="285">
        <v>0</v>
      </c>
      <c r="M176" s="285">
        <v>0</v>
      </c>
      <c r="N176" s="161">
        <v>1</v>
      </c>
      <c r="O176" s="97" t="s">
        <v>987</v>
      </c>
      <c r="P176" s="160">
        <v>1</v>
      </c>
      <c r="Q176" s="153"/>
      <c r="R176" s="315"/>
      <c r="S176" s="151">
        <v>0.5</v>
      </c>
      <c r="T176" s="317"/>
      <c r="U176" s="152">
        <v>0.5</v>
      </c>
      <c r="V176" s="153"/>
      <c r="W176" s="315"/>
      <c r="X176" s="151">
        <v>1</v>
      </c>
      <c r="Y176" s="317"/>
      <c r="Z176" s="152">
        <f t="shared" si="85"/>
        <v>0</v>
      </c>
    </row>
    <row r="177" spans="1:26" ht="178.5" customHeight="1">
      <c r="A177" s="164" t="s">
        <v>70</v>
      </c>
      <c r="B177" s="288" t="s">
        <v>866</v>
      </c>
      <c r="C177" s="288" t="s">
        <v>867</v>
      </c>
      <c r="D177" s="291" t="s">
        <v>868</v>
      </c>
      <c r="E177" s="288" t="s">
        <v>869</v>
      </c>
      <c r="F177" s="287">
        <v>2</v>
      </c>
      <c r="G177" s="287">
        <v>2</v>
      </c>
      <c r="H177" s="379">
        <v>2</v>
      </c>
      <c r="I177" s="380">
        <f t="shared" si="82"/>
        <v>1</v>
      </c>
      <c r="J177" s="287" t="s">
        <v>870</v>
      </c>
      <c r="K177" s="292">
        <f t="shared" si="83"/>
        <v>1</v>
      </c>
      <c r="L177" s="287"/>
      <c r="M177" s="121"/>
      <c r="N177" s="380">
        <f t="shared" ref="N177:N194" si="86">IFERROR((L177/M177),0)</f>
        <v>0</v>
      </c>
      <c r="O177" s="287"/>
      <c r="P177" s="292">
        <f t="shared" ref="P177:P186" si="87">IFERROR(IF(K177="Según demanda",L177/M177,L177/K177),0)</f>
        <v>0</v>
      </c>
      <c r="Q177" s="77"/>
      <c r="R177" s="287"/>
      <c r="S177" s="380">
        <f t="shared" ref="S177:U192" si="88">IFERROR((Q177/R177),0)</f>
        <v>0</v>
      </c>
      <c r="T177" s="287"/>
      <c r="U177" s="292">
        <f t="shared" ref="U177:U187" si="89">IFERROR(IF(F177="Según demanda",(Q177+L177+G177)/(H177+M177+R177),(Q177+L177+G177)/F177),0)</f>
        <v>1</v>
      </c>
      <c r="V177" s="77"/>
      <c r="W177" s="287"/>
      <c r="X177" s="380">
        <f t="shared" ref="X177:X186" si="90">IFERROR((V177/W177),0)</f>
        <v>0</v>
      </c>
      <c r="Y177" s="287"/>
      <c r="Z177" s="292">
        <f t="shared" si="85"/>
        <v>1</v>
      </c>
    </row>
    <row r="178" spans="1:26" ht="51" customHeight="1">
      <c r="A178" s="169" t="s">
        <v>70</v>
      </c>
      <c r="B178" s="288" t="s">
        <v>866</v>
      </c>
      <c r="C178" s="288" t="s">
        <v>871</v>
      </c>
      <c r="D178" s="78" t="s">
        <v>872</v>
      </c>
      <c r="E178" s="288" t="s">
        <v>873</v>
      </c>
      <c r="F178" s="288">
        <v>2</v>
      </c>
      <c r="G178" s="288">
        <v>2</v>
      </c>
      <c r="H178" s="288">
        <v>2</v>
      </c>
      <c r="I178" s="381">
        <f t="shared" si="82"/>
        <v>1</v>
      </c>
      <c r="J178" s="288"/>
      <c r="K178" s="154">
        <f t="shared" si="83"/>
        <v>1</v>
      </c>
      <c r="L178" s="288"/>
      <c r="M178" s="288"/>
      <c r="N178" s="381">
        <f t="shared" si="86"/>
        <v>0</v>
      </c>
      <c r="O178" s="288"/>
      <c r="P178" s="154">
        <f t="shared" si="87"/>
        <v>0</v>
      </c>
      <c r="Q178" s="157"/>
      <c r="R178" s="288"/>
      <c r="S178" s="381">
        <f t="shared" si="88"/>
        <v>0</v>
      </c>
      <c r="T178" s="287"/>
      <c r="U178" s="154">
        <f t="shared" si="89"/>
        <v>1</v>
      </c>
      <c r="V178" s="158"/>
      <c r="W178" s="288"/>
      <c r="X178" s="381">
        <f t="shared" si="90"/>
        <v>0</v>
      </c>
      <c r="Y178" s="150"/>
      <c r="Z178" s="154">
        <f>IFERROR(IF(F178="Según demanda",(V178+Q178+L178+G178)/(H178+M178+R178+W178),(V178+Q178+L178+G178)/F178),0)</f>
        <v>1</v>
      </c>
    </row>
    <row r="179" spans="1:26" ht="55.2" customHeight="1">
      <c r="A179" s="169" t="s">
        <v>70</v>
      </c>
      <c r="B179" s="485" t="s">
        <v>874</v>
      </c>
      <c r="C179" s="290" t="s">
        <v>875</v>
      </c>
      <c r="D179" s="290" t="s">
        <v>876</v>
      </c>
      <c r="E179" s="290" t="s">
        <v>873</v>
      </c>
      <c r="F179" s="288">
        <v>2</v>
      </c>
      <c r="G179" s="288">
        <v>1</v>
      </c>
      <c r="H179" s="288">
        <v>1</v>
      </c>
      <c r="I179" s="381">
        <f t="shared" si="82"/>
        <v>1</v>
      </c>
      <c r="J179" s="287" t="s">
        <v>877</v>
      </c>
      <c r="K179" s="154">
        <f t="shared" si="83"/>
        <v>0.5</v>
      </c>
      <c r="L179" s="288">
        <v>0</v>
      </c>
      <c r="M179" s="288">
        <v>0</v>
      </c>
      <c r="N179" s="381">
        <f t="shared" si="86"/>
        <v>0</v>
      </c>
      <c r="O179" s="287" t="s">
        <v>1084</v>
      </c>
      <c r="P179" s="154">
        <f t="shared" si="87"/>
        <v>0</v>
      </c>
      <c r="Q179" s="288">
        <v>1</v>
      </c>
      <c r="R179" s="288">
        <v>1</v>
      </c>
      <c r="S179" s="381">
        <f t="shared" si="88"/>
        <v>1</v>
      </c>
      <c r="T179" s="287" t="s">
        <v>1161</v>
      </c>
      <c r="U179" s="154">
        <f t="shared" si="89"/>
        <v>1</v>
      </c>
      <c r="V179" s="158"/>
      <c r="W179" s="288"/>
      <c r="X179" s="381">
        <f t="shared" si="90"/>
        <v>0</v>
      </c>
      <c r="Y179" s="150"/>
      <c r="Z179" s="154">
        <f t="shared" si="85"/>
        <v>1</v>
      </c>
    </row>
    <row r="180" spans="1:26" ht="76.5" customHeight="1">
      <c r="A180" s="169" t="s">
        <v>70</v>
      </c>
      <c r="B180" s="485"/>
      <c r="C180" s="290" t="s">
        <v>878</v>
      </c>
      <c r="D180" s="290" t="s">
        <v>876</v>
      </c>
      <c r="E180" s="290" t="s">
        <v>873</v>
      </c>
      <c r="F180" s="288">
        <v>1</v>
      </c>
      <c r="G180" s="288">
        <v>0</v>
      </c>
      <c r="H180" s="288">
        <v>0</v>
      </c>
      <c r="I180" s="381">
        <f t="shared" si="82"/>
        <v>0</v>
      </c>
      <c r="J180" s="287" t="s">
        <v>879</v>
      </c>
      <c r="K180" s="154">
        <f t="shared" si="83"/>
        <v>0</v>
      </c>
      <c r="L180" s="288">
        <v>0</v>
      </c>
      <c r="M180" s="288">
        <v>0</v>
      </c>
      <c r="N180" s="381">
        <f t="shared" si="86"/>
        <v>0</v>
      </c>
      <c r="O180" s="287" t="s">
        <v>1085</v>
      </c>
      <c r="P180" s="154">
        <f t="shared" si="87"/>
        <v>0</v>
      </c>
      <c r="Q180" s="288">
        <v>0</v>
      </c>
      <c r="R180" s="288">
        <v>0</v>
      </c>
      <c r="S180" s="381">
        <f t="shared" si="88"/>
        <v>0</v>
      </c>
      <c r="T180" s="382" t="s">
        <v>1162</v>
      </c>
      <c r="U180" s="154">
        <f t="shared" si="89"/>
        <v>0</v>
      </c>
      <c r="V180" s="158"/>
      <c r="W180" s="288"/>
      <c r="X180" s="381">
        <f t="shared" si="90"/>
        <v>0</v>
      </c>
      <c r="Y180" s="150"/>
      <c r="Z180" s="154">
        <f t="shared" si="85"/>
        <v>0</v>
      </c>
    </row>
    <row r="181" spans="1:26" ht="96.6" customHeight="1">
      <c r="A181" s="169" t="s">
        <v>70</v>
      </c>
      <c r="B181" s="485"/>
      <c r="C181" s="290" t="s">
        <v>880</v>
      </c>
      <c r="D181" s="290" t="s">
        <v>881</v>
      </c>
      <c r="E181" s="290" t="s">
        <v>873</v>
      </c>
      <c r="F181" s="288">
        <v>4</v>
      </c>
      <c r="G181" s="288">
        <v>1</v>
      </c>
      <c r="H181" s="288">
        <v>1</v>
      </c>
      <c r="I181" s="381">
        <f t="shared" si="82"/>
        <v>1</v>
      </c>
      <c r="J181" s="287" t="s">
        <v>882</v>
      </c>
      <c r="K181" s="154">
        <f t="shared" si="83"/>
        <v>0.25</v>
      </c>
      <c r="L181" s="288">
        <v>1</v>
      </c>
      <c r="M181" s="288">
        <v>1</v>
      </c>
      <c r="N181" s="381">
        <v>1</v>
      </c>
      <c r="O181" s="287" t="s">
        <v>1086</v>
      </c>
      <c r="P181" s="154">
        <f t="shared" si="87"/>
        <v>4</v>
      </c>
      <c r="Q181" s="288">
        <v>0</v>
      </c>
      <c r="R181" s="288">
        <v>0</v>
      </c>
      <c r="S181" s="381">
        <f t="shared" si="88"/>
        <v>0</v>
      </c>
      <c r="T181" s="383"/>
      <c r="U181" s="154">
        <f t="shared" si="89"/>
        <v>0.5</v>
      </c>
      <c r="V181" s="158"/>
      <c r="W181" s="288"/>
      <c r="X181" s="381">
        <f t="shared" si="90"/>
        <v>0</v>
      </c>
      <c r="Y181" s="150"/>
      <c r="Z181" s="154">
        <f t="shared" si="85"/>
        <v>0.5</v>
      </c>
    </row>
    <row r="182" spans="1:26" ht="63.75" customHeight="1">
      <c r="A182" s="169" t="s">
        <v>70</v>
      </c>
      <c r="B182" s="466" t="s">
        <v>883</v>
      </c>
      <c r="C182" s="266" t="s">
        <v>884</v>
      </c>
      <c r="D182" s="78" t="s">
        <v>1087</v>
      </c>
      <c r="E182" s="288" t="s">
        <v>1088</v>
      </c>
      <c r="F182" s="288">
        <v>12</v>
      </c>
      <c r="G182" s="288">
        <v>3</v>
      </c>
      <c r="H182" s="288">
        <v>3</v>
      </c>
      <c r="I182" s="381">
        <f t="shared" si="82"/>
        <v>1</v>
      </c>
      <c r="J182" s="287" t="s">
        <v>885</v>
      </c>
      <c r="K182" s="154">
        <f t="shared" si="83"/>
        <v>0.25</v>
      </c>
      <c r="L182" s="288">
        <v>3</v>
      </c>
      <c r="M182" s="288">
        <v>3</v>
      </c>
      <c r="N182" s="381">
        <v>1</v>
      </c>
      <c r="O182" s="287" t="s">
        <v>1089</v>
      </c>
      <c r="P182" s="154">
        <f t="shared" si="87"/>
        <v>12</v>
      </c>
      <c r="Q182" s="288">
        <v>3</v>
      </c>
      <c r="R182" s="288">
        <v>3</v>
      </c>
      <c r="S182" s="381">
        <f t="shared" si="88"/>
        <v>1</v>
      </c>
      <c r="T182" s="383"/>
      <c r="U182" s="154">
        <f t="shared" si="89"/>
        <v>0.75</v>
      </c>
      <c r="V182" s="158"/>
      <c r="W182" s="288"/>
      <c r="X182" s="381">
        <f t="shared" si="90"/>
        <v>0</v>
      </c>
      <c r="Y182" s="150"/>
      <c r="Z182" s="154">
        <f t="shared" si="85"/>
        <v>0.75</v>
      </c>
    </row>
    <row r="183" spans="1:26" ht="82.8">
      <c r="A183" s="169" t="s">
        <v>70</v>
      </c>
      <c r="B183" s="467"/>
      <c r="C183" s="266" t="s">
        <v>886</v>
      </c>
      <c r="D183" s="78" t="s">
        <v>887</v>
      </c>
      <c r="E183" s="288" t="s">
        <v>873</v>
      </c>
      <c r="F183" s="288">
        <v>2</v>
      </c>
      <c r="G183" s="288">
        <v>0</v>
      </c>
      <c r="H183" s="288">
        <v>0</v>
      </c>
      <c r="I183" s="381">
        <f t="shared" si="82"/>
        <v>0</v>
      </c>
      <c r="J183" s="287" t="s">
        <v>888</v>
      </c>
      <c r="K183" s="154">
        <f t="shared" si="83"/>
        <v>0</v>
      </c>
      <c r="L183" s="288">
        <v>0</v>
      </c>
      <c r="M183" s="288">
        <v>0</v>
      </c>
      <c r="N183" s="381">
        <f t="shared" si="86"/>
        <v>0</v>
      </c>
      <c r="O183" s="287" t="s">
        <v>1090</v>
      </c>
      <c r="P183" s="154">
        <f t="shared" si="87"/>
        <v>0</v>
      </c>
      <c r="Q183" s="157">
        <v>0</v>
      </c>
      <c r="R183" s="288">
        <v>0</v>
      </c>
      <c r="S183" s="381">
        <f t="shared" si="88"/>
        <v>0</v>
      </c>
      <c r="T183" s="150" t="s">
        <v>1163</v>
      </c>
      <c r="U183" s="154">
        <f t="shared" si="89"/>
        <v>0</v>
      </c>
      <c r="V183" s="157"/>
      <c r="W183" s="288"/>
      <c r="X183" s="381">
        <f t="shared" si="90"/>
        <v>0</v>
      </c>
      <c r="Y183" s="150"/>
      <c r="Z183" s="154">
        <f t="shared" si="85"/>
        <v>0</v>
      </c>
    </row>
    <row r="184" spans="1:26" ht="89.25" customHeight="1">
      <c r="A184" s="169" t="s">
        <v>70</v>
      </c>
      <c r="B184" s="267" t="s">
        <v>889</v>
      </c>
      <c r="C184" s="266" t="s">
        <v>890</v>
      </c>
      <c r="D184" s="78" t="s">
        <v>891</v>
      </c>
      <c r="E184" s="288" t="s">
        <v>892</v>
      </c>
      <c r="F184" s="288">
        <v>12</v>
      </c>
      <c r="G184" s="288">
        <v>3</v>
      </c>
      <c r="H184" s="288">
        <v>3</v>
      </c>
      <c r="I184" s="381">
        <v>0.25</v>
      </c>
      <c r="J184" s="288" t="s">
        <v>893</v>
      </c>
      <c r="K184" s="154">
        <f t="shared" si="83"/>
        <v>0.25</v>
      </c>
      <c r="L184" s="288">
        <v>3</v>
      </c>
      <c r="M184" s="288">
        <v>3</v>
      </c>
      <c r="N184" s="381">
        <f t="shared" si="86"/>
        <v>1</v>
      </c>
      <c r="O184" s="288" t="s">
        <v>1091</v>
      </c>
      <c r="P184" s="154">
        <f t="shared" si="87"/>
        <v>12</v>
      </c>
      <c r="Q184" s="157">
        <v>3</v>
      </c>
      <c r="R184" s="288">
        <v>2</v>
      </c>
      <c r="S184" s="381">
        <f t="shared" si="88"/>
        <v>1.5</v>
      </c>
      <c r="T184" s="288"/>
      <c r="U184" s="154">
        <f t="shared" si="89"/>
        <v>0.75</v>
      </c>
      <c r="V184" s="157"/>
      <c r="W184" s="288"/>
      <c r="X184" s="381">
        <f t="shared" si="90"/>
        <v>0</v>
      </c>
      <c r="Y184" s="150"/>
      <c r="Z184" s="154">
        <f t="shared" si="85"/>
        <v>0.75</v>
      </c>
    </row>
    <row r="185" spans="1:26" ht="127.5" customHeight="1">
      <c r="A185" s="169" t="s">
        <v>70</v>
      </c>
      <c r="B185" s="78" t="s">
        <v>894</v>
      </c>
      <c r="C185" s="266" t="s">
        <v>895</v>
      </c>
      <c r="D185" s="78" t="s">
        <v>896</v>
      </c>
      <c r="E185" s="288" t="s">
        <v>869</v>
      </c>
      <c r="F185" s="288">
        <v>12</v>
      </c>
      <c r="G185" s="288">
        <v>2</v>
      </c>
      <c r="H185" s="288">
        <v>2</v>
      </c>
      <c r="I185" s="381">
        <v>1</v>
      </c>
      <c r="J185" s="288"/>
      <c r="K185" s="154">
        <f t="shared" si="83"/>
        <v>0.16666666666666666</v>
      </c>
      <c r="L185" s="288">
        <v>3</v>
      </c>
      <c r="M185" s="288">
        <v>3</v>
      </c>
      <c r="N185" s="381">
        <v>1</v>
      </c>
      <c r="O185" s="288" t="s">
        <v>1092</v>
      </c>
      <c r="P185" s="154">
        <f t="shared" si="87"/>
        <v>18</v>
      </c>
      <c r="Q185" s="157">
        <v>3</v>
      </c>
      <c r="R185" s="288">
        <v>3</v>
      </c>
      <c r="S185" s="381">
        <f t="shared" si="88"/>
        <v>1</v>
      </c>
      <c r="T185" s="150"/>
      <c r="U185" s="154">
        <f t="shared" si="89"/>
        <v>0.66666666666666663</v>
      </c>
      <c r="V185" s="157"/>
      <c r="W185" s="288"/>
      <c r="X185" s="381">
        <f t="shared" si="90"/>
        <v>0</v>
      </c>
      <c r="Y185" s="150"/>
      <c r="Z185" s="154">
        <f t="shared" si="85"/>
        <v>0.66666666666666663</v>
      </c>
    </row>
    <row r="186" spans="1:26" ht="63.75" customHeight="1">
      <c r="A186" s="169" t="s">
        <v>70</v>
      </c>
      <c r="B186" s="78" t="s">
        <v>897</v>
      </c>
      <c r="C186" s="266" t="s">
        <v>898</v>
      </c>
      <c r="D186" s="78" t="s">
        <v>899</v>
      </c>
      <c r="E186" s="288" t="s">
        <v>900</v>
      </c>
      <c r="F186" s="288">
        <v>12</v>
      </c>
      <c r="G186" s="288">
        <v>3</v>
      </c>
      <c r="H186" s="288">
        <v>3</v>
      </c>
      <c r="I186" s="381">
        <f t="shared" si="82"/>
        <v>1</v>
      </c>
      <c r="J186" s="78" t="s">
        <v>901</v>
      </c>
      <c r="K186" s="154">
        <f t="shared" si="83"/>
        <v>0.25</v>
      </c>
      <c r="L186" s="288">
        <v>3</v>
      </c>
      <c r="M186" s="288">
        <v>3</v>
      </c>
      <c r="N186" s="381">
        <f t="shared" si="86"/>
        <v>1</v>
      </c>
      <c r="O186" s="78" t="s">
        <v>1093</v>
      </c>
      <c r="P186" s="154">
        <f t="shared" si="87"/>
        <v>12</v>
      </c>
      <c r="Q186" s="157">
        <v>3</v>
      </c>
      <c r="R186" s="288">
        <v>3</v>
      </c>
      <c r="S186" s="381">
        <f t="shared" si="88"/>
        <v>1</v>
      </c>
      <c r="T186" s="288"/>
      <c r="U186" s="154">
        <f t="shared" si="89"/>
        <v>0.75</v>
      </c>
      <c r="V186" s="157"/>
      <c r="W186" s="288"/>
      <c r="X186" s="381">
        <f t="shared" si="90"/>
        <v>0</v>
      </c>
      <c r="Y186" s="288"/>
      <c r="Z186" s="154">
        <f t="shared" si="85"/>
        <v>0.75</v>
      </c>
    </row>
    <row r="187" spans="1:26" ht="114.75" customHeight="1">
      <c r="A187" s="169" t="s">
        <v>70</v>
      </c>
      <c r="B187" s="266" t="s">
        <v>1094</v>
      </c>
      <c r="C187" s="266" t="s">
        <v>1164</v>
      </c>
      <c r="D187" s="78" t="s">
        <v>902</v>
      </c>
      <c r="E187" s="288" t="s">
        <v>903</v>
      </c>
      <c r="F187" s="288">
        <v>12</v>
      </c>
      <c r="G187" s="158">
        <v>3</v>
      </c>
      <c r="H187" s="158">
        <v>3</v>
      </c>
      <c r="I187" s="381">
        <f>IFERROR((G187/H187),0)</f>
        <v>1</v>
      </c>
      <c r="J187" s="288" t="s">
        <v>904</v>
      </c>
      <c r="K187" s="154">
        <f t="shared" si="83"/>
        <v>0.25</v>
      </c>
      <c r="L187" s="158">
        <v>3</v>
      </c>
      <c r="M187" s="158">
        <v>3</v>
      </c>
      <c r="N187" s="336">
        <f t="shared" si="86"/>
        <v>1</v>
      </c>
      <c r="O187" s="157" t="s">
        <v>1095</v>
      </c>
      <c r="P187" s="160">
        <f t="shared" ref="P187:P193" si="91">IFERROR(IF(F187="Según demanda",(L187+G187)/(H187+M187),(L187+G187)/F187),0)</f>
        <v>0.5</v>
      </c>
      <c r="Q187" s="158">
        <v>3</v>
      </c>
      <c r="R187" s="158">
        <v>3</v>
      </c>
      <c r="S187" s="384">
        <f t="shared" si="88"/>
        <v>1</v>
      </c>
      <c r="T187" s="157"/>
      <c r="U187" s="160">
        <f t="shared" si="89"/>
        <v>0.75</v>
      </c>
      <c r="V187" s="158"/>
      <c r="W187" s="158"/>
      <c r="X187" s="336">
        <v>0.9</v>
      </c>
      <c r="Y187" s="157"/>
      <c r="Z187" s="160">
        <v>0</v>
      </c>
    </row>
    <row r="188" spans="1:26" ht="102" customHeight="1">
      <c r="A188" s="169" t="s">
        <v>71</v>
      </c>
      <c r="B188" s="179" t="s">
        <v>852</v>
      </c>
      <c r="C188" s="391" t="s">
        <v>1000</v>
      </c>
      <c r="D188" s="392" t="s">
        <v>857</v>
      </c>
      <c r="E188" s="393" t="s">
        <v>1001</v>
      </c>
      <c r="F188" s="393">
        <v>1</v>
      </c>
      <c r="G188" s="158">
        <v>0</v>
      </c>
      <c r="H188" s="158">
        <v>1</v>
      </c>
      <c r="I188" s="381">
        <f>IFERROR((G188/H188),0)</f>
        <v>0</v>
      </c>
      <c r="J188" s="288" t="s">
        <v>1002</v>
      </c>
      <c r="K188" s="381">
        <f>IFERROR((I188/J188),0)</f>
        <v>0</v>
      </c>
      <c r="L188" s="158">
        <v>1</v>
      </c>
      <c r="M188" s="158">
        <v>1</v>
      </c>
      <c r="N188" s="336">
        <f t="shared" si="86"/>
        <v>1</v>
      </c>
      <c r="O188" s="157" t="s">
        <v>1028</v>
      </c>
      <c r="P188" s="160">
        <f t="shared" si="91"/>
        <v>1</v>
      </c>
      <c r="Q188" s="158">
        <v>7</v>
      </c>
      <c r="R188" s="158">
        <v>7</v>
      </c>
      <c r="S188" s="336">
        <f t="shared" si="88"/>
        <v>1</v>
      </c>
      <c r="T188" s="157" t="s">
        <v>1231</v>
      </c>
      <c r="U188" s="336">
        <f t="shared" si="88"/>
        <v>0</v>
      </c>
      <c r="V188" s="158"/>
      <c r="W188" s="158"/>
      <c r="X188" s="336">
        <v>0.9</v>
      </c>
      <c r="Y188" s="157"/>
      <c r="Z188" s="160">
        <v>0</v>
      </c>
    </row>
    <row r="189" spans="1:26" ht="76.5" customHeight="1">
      <c r="A189" s="169" t="s">
        <v>71</v>
      </c>
      <c r="B189" s="179" t="s">
        <v>852</v>
      </c>
      <c r="C189" s="393" t="s">
        <v>1003</v>
      </c>
      <c r="D189" s="393" t="s">
        <v>858</v>
      </c>
      <c r="E189" s="393" t="s">
        <v>1004</v>
      </c>
      <c r="F189" s="393" t="s">
        <v>1232</v>
      </c>
      <c r="G189" s="294">
        <v>973</v>
      </c>
      <c r="H189" s="288">
        <v>1000</v>
      </c>
      <c r="I189" s="381">
        <v>4.0000000000000001E-3</v>
      </c>
      <c r="J189" s="394" t="s">
        <v>1029</v>
      </c>
      <c r="K189" s="154">
        <f t="shared" ref="K189:K193" si="92">IFERROR(IF(F189="Según demanda",G189/H189,G189/F189),0)</f>
        <v>0</v>
      </c>
      <c r="L189" s="294">
        <v>460</v>
      </c>
      <c r="M189" s="284">
        <v>460</v>
      </c>
      <c r="N189" s="336">
        <f t="shared" si="86"/>
        <v>1</v>
      </c>
      <c r="O189" s="395" t="s">
        <v>1233</v>
      </c>
      <c r="P189" s="160">
        <f t="shared" si="91"/>
        <v>0</v>
      </c>
      <c r="Q189" s="163">
        <v>55254</v>
      </c>
      <c r="R189" s="162" t="s">
        <v>1234</v>
      </c>
      <c r="S189" s="336">
        <f t="shared" si="88"/>
        <v>11.099638408999597</v>
      </c>
      <c r="T189" s="163" t="s">
        <v>1235</v>
      </c>
      <c r="U189" s="160">
        <f>IFERROR(IF(F189="Según demanda",(Q189+L189+G189)/(H189+M189+R189),(Q189+L189+G189)/F189),0)</f>
        <v>0</v>
      </c>
      <c r="V189" s="163"/>
      <c r="W189" s="163"/>
      <c r="X189" s="336">
        <v>0</v>
      </c>
      <c r="Y189" s="159"/>
      <c r="Z189" s="160">
        <v>0</v>
      </c>
    </row>
    <row r="190" spans="1:26" ht="82.8">
      <c r="A190" s="169" t="s">
        <v>71</v>
      </c>
      <c r="B190" s="179" t="s">
        <v>852</v>
      </c>
      <c r="C190" s="391" t="s">
        <v>854</v>
      </c>
      <c r="D190" s="392" t="s">
        <v>859</v>
      </c>
      <c r="E190" s="391" t="s">
        <v>1005</v>
      </c>
      <c r="F190" s="393" t="s">
        <v>260</v>
      </c>
      <c r="G190" s="294">
        <v>1698</v>
      </c>
      <c r="H190" s="163">
        <v>1000</v>
      </c>
      <c r="I190" s="381">
        <f t="shared" ref="I190:I193" si="93">IFERROR((G190/H190),0)</f>
        <v>1.698</v>
      </c>
      <c r="J190" s="294" t="s">
        <v>1030</v>
      </c>
      <c r="K190" s="154">
        <f t="shared" si="92"/>
        <v>0</v>
      </c>
      <c r="L190" s="284">
        <v>455</v>
      </c>
      <c r="M190" s="284">
        <v>460</v>
      </c>
      <c r="N190" s="336">
        <f>L190/M190</f>
        <v>0.98913043478260865</v>
      </c>
      <c r="O190" s="395" t="s">
        <v>1031</v>
      </c>
      <c r="P190" s="336">
        <f>IFERROR(IF(F190="Según demanda",(#REF!+G190)/(H190+L190),(#REF!+G190)/F190),0)</f>
        <v>0</v>
      </c>
      <c r="Q190" s="157">
        <v>554</v>
      </c>
      <c r="R190" s="396" t="s">
        <v>1236</v>
      </c>
      <c r="S190" s="336">
        <f t="shared" si="88"/>
        <v>0.96684118673647468</v>
      </c>
      <c r="T190" s="163" t="s">
        <v>1237</v>
      </c>
      <c r="U190" s="160">
        <f>IFERROR(IF(F190="Según demanda",(Q190+#REF!+G190)/(H190+L190+R190),(Q190+#REF!+G190)/F190),0)</f>
        <v>0</v>
      </c>
      <c r="V190" s="163"/>
      <c r="W190" s="162"/>
      <c r="X190" s="336">
        <v>1</v>
      </c>
      <c r="Y190" s="163"/>
      <c r="Z190" s="160">
        <v>0</v>
      </c>
    </row>
    <row r="191" spans="1:26" ht="82.8">
      <c r="A191" s="169" t="s">
        <v>71</v>
      </c>
      <c r="B191" s="179" t="s">
        <v>852</v>
      </c>
      <c r="C191" s="391" t="s">
        <v>855</v>
      </c>
      <c r="D191" s="392" t="s">
        <v>860</v>
      </c>
      <c r="E191" s="391" t="s">
        <v>864</v>
      </c>
      <c r="F191" s="393" t="s">
        <v>260</v>
      </c>
      <c r="G191" s="294">
        <v>0</v>
      </c>
      <c r="H191" s="294">
        <v>0</v>
      </c>
      <c r="I191" s="381">
        <f t="shared" si="93"/>
        <v>0</v>
      </c>
      <c r="J191" s="294" t="s">
        <v>1032</v>
      </c>
      <c r="K191" s="154">
        <f t="shared" si="92"/>
        <v>0</v>
      </c>
      <c r="L191" s="294">
        <v>649</v>
      </c>
      <c r="M191" s="284">
        <v>649</v>
      </c>
      <c r="N191" s="336">
        <f t="shared" si="86"/>
        <v>1</v>
      </c>
      <c r="O191" s="293" t="s">
        <v>1032</v>
      </c>
      <c r="P191" s="160">
        <f t="shared" si="91"/>
        <v>0</v>
      </c>
      <c r="Q191" s="163">
        <v>675</v>
      </c>
      <c r="R191" s="162" t="s">
        <v>1238</v>
      </c>
      <c r="S191" s="336">
        <f t="shared" si="88"/>
        <v>1</v>
      </c>
      <c r="T191" s="163" t="s">
        <v>1239</v>
      </c>
      <c r="U191" s="160">
        <f>IFERROR(IF(F191="Según demanda",(Q191+L191+G191)/(H191+M191+R191),(Q191+L191+G191)/F191),0)</f>
        <v>0</v>
      </c>
      <c r="V191" s="163"/>
      <c r="W191" s="162"/>
      <c r="X191" s="384">
        <v>0.35680426624530909</v>
      </c>
      <c r="Y191" s="159"/>
      <c r="Z191" s="160">
        <v>0</v>
      </c>
    </row>
    <row r="192" spans="1:26" ht="317.39999999999998">
      <c r="A192" s="169" t="s">
        <v>71</v>
      </c>
      <c r="B192" s="179" t="s">
        <v>852</v>
      </c>
      <c r="C192" s="391" t="s">
        <v>1240</v>
      </c>
      <c r="D192" s="392" t="s">
        <v>861</v>
      </c>
      <c r="E192" s="179" t="s">
        <v>1006</v>
      </c>
      <c r="F192" s="393" t="s">
        <v>260</v>
      </c>
      <c r="G192" s="293">
        <v>1095</v>
      </c>
      <c r="H192" s="158">
        <v>68</v>
      </c>
      <c r="I192" s="397">
        <f t="shared" si="93"/>
        <v>16.102941176470587</v>
      </c>
      <c r="J192" s="294" t="s">
        <v>1033</v>
      </c>
      <c r="K192" s="154">
        <f t="shared" si="92"/>
        <v>0</v>
      </c>
      <c r="L192" s="294">
        <v>882</v>
      </c>
      <c r="M192" s="284">
        <v>952</v>
      </c>
      <c r="N192" s="336">
        <f t="shared" si="86"/>
        <v>0.92647058823529416</v>
      </c>
      <c r="O192" s="294" t="s">
        <v>1034</v>
      </c>
      <c r="P192" s="160">
        <f t="shared" si="91"/>
        <v>0</v>
      </c>
      <c r="Q192" s="163">
        <v>553</v>
      </c>
      <c r="R192" s="162" t="s">
        <v>1241</v>
      </c>
      <c r="S192" s="336">
        <f t="shared" si="88"/>
        <v>1.6533620354590845E-2</v>
      </c>
      <c r="T192" s="163" t="s">
        <v>1242</v>
      </c>
      <c r="U192" s="160">
        <f>IFERROR(IF(F192="Según demanda",(Q192+L192+G192)/(H192+M192+R192),(Q192+L192+G192)/F192),0)</f>
        <v>0</v>
      </c>
      <c r="V192" s="163"/>
      <c r="W192" s="162"/>
      <c r="X192" s="336">
        <v>0.23339258674040425</v>
      </c>
      <c r="Y192" s="159"/>
      <c r="Z192" s="160">
        <v>0</v>
      </c>
    </row>
    <row r="193" spans="1:26" ht="124.2">
      <c r="A193" s="169" t="s">
        <v>71</v>
      </c>
      <c r="B193" s="179" t="s">
        <v>852</v>
      </c>
      <c r="C193" s="179" t="s">
        <v>856</v>
      </c>
      <c r="D193" s="392" t="s">
        <v>862</v>
      </c>
      <c r="E193" s="398" t="s">
        <v>1007</v>
      </c>
      <c r="F193" s="393">
        <v>5</v>
      </c>
      <c r="G193" s="163">
        <v>0</v>
      </c>
      <c r="H193" s="163">
        <v>1</v>
      </c>
      <c r="I193" s="381">
        <f t="shared" si="93"/>
        <v>0</v>
      </c>
      <c r="J193" s="294" t="s">
        <v>1008</v>
      </c>
      <c r="K193" s="154">
        <f t="shared" si="92"/>
        <v>0</v>
      </c>
      <c r="L193" s="294">
        <v>3</v>
      </c>
      <c r="M193" s="284">
        <v>3</v>
      </c>
      <c r="N193" s="336">
        <f t="shared" si="86"/>
        <v>1</v>
      </c>
      <c r="O193" s="294" t="s">
        <v>1035</v>
      </c>
      <c r="P193" s="160">
        <f t="shared" si="91"/>
        <v>0.6</v>
      </c>
      <c r="Q193" s="163">
        <v>2</v>
      </c>
      <c r="R193" s="162" t="s">
        <v>1159</v>
      </c>
      <c r="S193" s="336">
        <f t="shared" ref="S193:S194" si="94">IFERROR((Q193/R193),0)</f>
        <v>1</v>
      </c>
      <c r="T193" s="163" t="s">
        <v>1243</v>
      </c>
      <c r="U193" s="160">
        <f>IFERROR(IF(F193="Según demanda",(Q193+L193+G193)/(H193+M193+R193),(Q193+L193+G193)/F193),0)</f>
        <v>1</v>
      </c>
      <c r="V193" s="163"/>
      <c r="W193" s="162"/>
      <c r="X193" s="336">
        <v>1</v>
      </c>
      <c r="Y193" s="159"/>
      <c r="Z193" s="160">
        <v>0</v>
      </c>
    </row>
    <row r="194" spans="1:26" ht="193.2">
      <c r="A194" s="169" t="s">
        <v>71</v>
      </c>
      <c r="B194" s="179" t="s">
        <v>853</v>
      </c>
      <c r="C194" s="391" t="s">
        <v>1009</v>
      </c>
      <c r="D194" s="392" t="s">
        <v>863</v>
      </c>
      <c r="E194" s="393" t="s">
        <v>865</v>
      </c>
      <c r="F194" s="393" t="s">
        <v>260</v>
      </c>
      <c r="G194" s="288">
        <v>0</v>
      </c>
      <c r="H194" s="271" t="s">
        <v>1010</v>
      </c>
      <c r="I194" s="381">
        <f>IFERROR((G194/#REF!),0)</f>
        <v>0</v>
      </c>
      <c r="J194" s="294" t="s">
        <v>1011</v>
      </c>
      <c r="K194" s="154">
        <f>IFERROR(IF(F194="Según demanda",G194/#REF!,G194/F194),0)</f>
        <v>0</v>
      </c>
      <c r="L194" s="294">
        <v>0</v>
      </c>
      <c r="M194" s="284">
        <v>0</v>
      </c>
      <c r="N194" s="336">
        <f t="shared" si="86"/>
        <v>0</v>
      </c>
      <c r="O194" s="294" t="s">
        <v>1036</v>
      </c>
      <c r="P194" s="160">
        <f>IFERROR(IF(F194="Según demanda",(L194+G194)/(#REF!+M194),(L194+G194)/F194),0)</f>
        <v>0</v>
      </c>
      <c r="Q194" s="163">
        <v>0</v>
      </c>
      <c r="R194" s="163">
        <v>0</v>
      </c>
      <c r="S194" s="384">
        <f t="shared" si="94"/>
        <v>0</v>
      </c>
      <c r="T194" s="163" t="s">
        <v>1244</v>
      </c>
      <c r="U194" s="160">
        <f>IFERROR(IF(F194="Según demanda",(Q194+L194+G194)/(#REF!+M194+R194),(Q194+L194+G194)/F194),0)</f>
        <v>0</v>
      </c>
      <c r="V194" s="163"/>
      <c r="W194" s="162"/>
      <c r="X194" s="336">
        <v>0.42583732057416268</v>
      </c>
      <c r="Y194" s="159"/>
      <c r="Z194" s="160">
        <v>0</v>
      </c>
    </row>
    <row r="195" spans="1:26" ht="409.6">
      <c r="A195" s="528" t="s">
        <v>1136</v>
      </c>
      <c r="B195" s="213" t="s">
        <v>588</v>
      </c>
      <c r="C195" s="214" t="s">
        <v>589</v>
      </c>
      <c r="D195" s="289" t="s">
        <v>590</v>
      </c>
      <c r="E195" s="215" t="s">
        <v>591</v>
      </c>
      <c r="F195" s="216" t="s">
        <v>388</v>
      </c>
      <c r="G195" s="217">
        <v>2</v>
      </c>
      <c r="H195" s="217">
        <v>2</v>
      </c>
      <c r="I195" s="359">
        <f>IFERROR((G195/H195),0)</f>
        <v>1</v>
      </c>
      <c r="J195" s="218" t="s">
        <v>592</v>
      </c>
      <c r="K195" s="219">
        <f>IFERROR(IF(F195="Según demanda",G195/H195,G195/F195),0)</f>
        <v>1</v>
      </c>
      <c r="L195" s="221">
        <v>1</v>
      </c>
      <c r="M195" s="221">
        <v>1</v>
      </c>
      <c r="N195" s="360">
        <f>IFERROR((L195/M195),0)</f>
        <v>1</v>
      </c>
      <c r="O195" s="220" t="s">
        <v>1137</v>
      </c>
      <c r="P195" s="223">
        <f>IFERROR(IF(F195="Según demanda",(L195+G195)/(H195+M195),(L195+G195)/F195),0)</f>
        <v>1</v>
      </c>
      <c r="Q195" s="221">
        <v>1</v>
      </c>
      <c r="R195" s="221">
        <v>1</v>
      </c>
      <c r="S195" s="360">
        <v>1</v>
      </c>
      <c r="T195" s="220" t="s">
        <v>1138</v>
      </c>
      <c r="U195" s="223">
        <v>1</v>
      </c>
      <c r="V195" s="361"/>
      <c r="W195" s="158"/>
      <c r="X195" s="336">
        <f>IFERROR((V195/W195),0)</f>
        <v>0</v>
      </c>
      <c r="Y195" s="157"/>
      <c r="Z195" s="152">
        <f>IFERROR(IF(F195="Según demanda",(V195+Q195+L195+G195)/(H195+M195+R195+W195),(V195+Q195+L195+G195)/F195),0)</f>
        <v>1</v>
      </c>
    </row>
    <row r="196" spans="1:26" ht="409.6">
      <c r="A196" s="597"/>
      <c r="B196" s="214" t="s">
        <v>593</v>
      </c>
      <c r="C196" s="214" t="s">
        <v>594</v>
      </c>
      <c r="D196" s="289" t="s">
        <v>595</v>
      </c>
      <c r="E196" s="214" t="s">
        <v>596</v>
      </c>
      <c r="F196" s="220" t="s">
        <v>388</v>
      </c>
      <c r="G196" s="221">
        <v>40</v>
      </c>
      <c r="H196" s="221">
        <v>40</v>
      </c>
      <c r="I196" s="360">
        <v>1</v>
      </c>
      <c r="J196" s="222" t="s">
        <v>597</v>
      </c>
      <c r="K196" s="223">
        <f t="shared" ref="K196:K210" si="95">IFERROR(IF(F196="Según demanda",G196/H196,G196/F196),0)</f>
        <v>1</v>
      </c>
      <c r="L196" s="221">
        <v>40</v>
      </c>
      <c r="M196" s="221">
        <v>40</v>
      </c>
      <c r="N196" s="360">
        <f t="shared" ref="N196:N210" si="96">IFERROR((L196/M196),0)</f>
        <v>1</v>
      </c>
      <c r="O196" s="220" t="s">
        <v>1071</v>
      </c>
      <c r="P196" s="223">
        <f t="shared" ref="P196:P210" si="97">IFERROR(IF(F196="Según demanda",(L196+G196)/(H196+M196),(L196+G196)/F196),0)</f>
        <v>1</v>
      </c>
      <c r="Q196" s="221">
        <v>40</v>
      </c>
      <c r="R196" s="221">
        <v>40</v>
      </c>
      <c r="S196" s="360">
        <f t="shared" ref="S196:S210" si="98">IFERROR((Q196/R196),0)</f>
        <v>1</v>
      </c>
      <c r="T196" s="220" t="s">
        <v>1071</v>
      </c>
      <c r="U196" s="223">
        <f t="shared" ref="U196:U210" si="99">IFERROR(IF(F196="Según demanda",(Q196+L196+G196)/(H196+M196+R196),(Q196+L196+G196)/F196),0)</f>
        <v>1</v>
      </c>
      <c r="V196" s="361"/>
      <c r="W196" s="158"/>
      <c r="X196" s="336">
        <f t="shared" ref="X196:X210" si="100">IFERROR((V196/W196),0)</f>
        <v>0</v>
      </c>
      <c r="Y196" s="157"/>
      <c r="Z196" s="152">
        <f t="shared" ref="Z196:Z210" si="101">IFERROR(IF(F196="Según demanda",(V196+Q196+L196+G196)/(H196+M196+R196+W196),(V196+Q196+L196+G196)/F196),0)</f>
        <v>1</v>
      </c>
    </row>
    <row r="197" spans="1:26" ht="409.6">
      <c r="A197" s="597"/>
      <c r="B197" s="528" t="s">
        <v>598</v>
      </c>
      <c r="C197" s="528" t="s">
        <v>599</v>
      </c>
      <c r="D197" s="528" t="s">
        <v>600</v>
      </c>
      <c r="E197" s="228" t="s">
        <v>601</v>
      </c>
      <c r="F197" s="224" t="s">
        <v>388</v>
      </c>
      <c r="G197" s="221">
        <v>10</v>
      </c>
      <c r="H197" s="225">
        <v>10</v>
      </c>
      <c r="I197" s="360">
        <f t="shared" ref="I197:I210" si="102">IFERROR((G197/H197),0)</f>
        <v>1</v>
      </c>
      <c r="J197" s="226" t="s">
        <v>602</v>
      </c>
      <c r="K197" s="227">
        <f t="shared" si="95"/>
        <v>1</v>
      </c>
      <c r="L197" s="221">
        <v>17</v>
      </c>
      <c r="M197" s="221">
        <v>17</v>
      </c>
      <c r="N197" s="360">
        <f t="shared" si="96"/>
        <v>1</v>
      </c>
      <c r="O197" s="220" t="s">
        <v>1072</v>
      </c>
      <c r="P197" s="223">
        <f t="shared" si="97"/>
        <v>1</v>
      </c>
      <c r="Q197" s="221">
        <v>89</v>
      </c>
      <c r="R197" s="221">
        <v>89</v>
      </c>
      <c r="S197" s="360">
        <f t="shared" si="98"/>
        <v>1</v>
      </c>
      <c r="T197" s="220" t="s">
        <v>1139</v>
      </c>
      <c r="U197" s="223">
        <f t="shared" si="99"/>
        <v>1</v>
      </c>
      <c r="V197" s="361"/>
      <c r="W197" s="158"/>
      <c r="X197" s="336">
        <f t="shared" si="100"/>
        <v>0</v>
      </c>
      <c r="Y197" s="157"/>
      <c r="Z197" s="152">
        <f t="shared" si="101"/>
        <v>1</v>
      </c>
    </row>
    <row r="198" spans="1:26" ht="409.6">
      <c r="A198" s="597"/>
      <c r="B198" s="529"/>
      <c r="C198" s="529"/>
      <c r="D198" s="529"/>
      <c r="E198" s="228" t="s">
        <v>603</v>
      </c>
      <c r="F198" s="224" t="s">
        <v>388</v>
      </c>
      <c r="G198" s="221">
        <v>22</v>
      </c>
      <c r="H198" s="225">
        <v>22</v>
      </c>
      <c r="I198" s="360">
        <f t="shared" si="102"/>
        <v>1</v>
      </c>
      <c r="J198" s="226" t="s">
        <v>604</v>
      </c>
      <c r="K198" s="227">
        <f t="shared" si="95"/>
        <v>1</v>
      </c>
      <c r="L198" s="221">
        <v>23</v>
      </c>
      <c r="M198" s="221">
        <v>23</v>
      </c>
      <c r="N198" s="360">
        <v>1</v>
      </c>
      <c r="O198" s="220" t="s">
        <v>1073</v>
      </c>
      <c r="P198" s="223">
        <v>1</v>
      </c>
      <c r="Q198" s="221">
        <v>20</v>
      </c>
      <c r="R198" s="221">
        <v>20</v>
      </c>
      <c r="S198" s="360">
        <v>1</v>
      </c>
      <c r="T198" s="220" t="s">
        <v>1140</v>
      </c>
      <c r="U198" s="223">
        <v>1</v>
      </c>
      <c r="V198" s="361"/>
      <c r="W198" s="158"/>
      <c r="X198" s="336"/>
      <c r="Y198" s="157"/>
      <c r="Z198" s="152"/>
    </row>
    <row r="199" spans="1:26" ht="409.6">
      <c r="A199" s="597"/>
      <c r="B199" s="528" t="s">
        <v>605</v>
      </c>
      <c r="C199" s="528" t="s">
        <v>606</v>
      </c>
      <c r="D199" s="528" t="s">
        <v>607</v>
      </c>
      <c r="E199" s="228" t="s">
        <v>608</v>
      </c>
      <c r="F199" s="224" t="s">
        <v>388</v>
      </c>
      <c r="G199" s="221">
        <v>221</v>
      </c>
      <c r="H199" s="225">
        <v>221</v>
      </c>
      <c r="I199" s="360">
        <f t="shared" si="102"/>
        <v>1</v>
      </c>
      <c r="J199" s="226" t="s">
        <v>609</v>
      </c>
      <c r="K199" s="227">
        <f t="shared" si="95"/>
        <v>1</v>
      </c>
      <c r="L199" s="221">
        <v>566</v>
      </c>
      <c r="M199" s="221">
        <v>566</v>
      </c>
      <c r="N199" s="360">
        <f t="shared" si="96"/>
        <v>1</v>
      </c>
      <c r="O199" s="220" t="s">
        <v>1074</v>
      </c>
      <c r="P199" s="223">
        <f t="shared" si="97"/>
        <v>1</v>
      </c>
      <c r="Q199" s="221">
        <v>435</v>
      </c>
      <c r="R199" s="221">
        <v>435</v>
      </c>
      <c r="S199" s="360">
        <f t="shared" si="98"/>
        <v>1</v>
      </c>
      <c r="T199" s="220" t="s">
        <v>1141</v>
      </c>
      <c r="U199" s="223">
        <f t="shared" si="99"/>
        <v>1</v>
      </c>
      <c r="V199" s="361"/>
      <c r="W199" s="158"/>
      <c r="X199" s="336">
        <f t="shared" si="100"/>
        <v>0</v>
      </c>
      <c r="Y199" s="157"/>
      <c r="Z199" s="152"/>
    </row>
    <row r="200" spans="1:26" ht="409.6">
      <c r="A200" s="597"/>
      <c r="B200" s="529"/>
      <c r="C200" s="529"/>
      <c r="D200" s="529"/>
      <c r="E200" s="228" t="s">
        <v>610</v>
      </c>
      <c r="F200" s="220" t="s">
        <v>388</v>
      </c>
      <c r="G200" s="221">
        <v>308</v>
      </c>
      <c r="H200" s="225">
        <v>308</v>
      </c>
      <c r="I200" s="360">
        <f t="shared" si="102"/>
        <v>1</v>
      </c>
      <c r="J200" s="222" t="s">
        <v>611</v>
      </c>
      <c r="K200" s="223">
        <f t="shared" si="95"/>
        <v>1</v>
      </c>
      <c r="L200" s="221">
        <v>168</v>
      </c>
      <c r="M200" s="221">
        <v>168</v>
      </c>
      <c r="N200" s="360">
        <f t="shared" si="96"/>
        <v>1</v>
      </c>
      <c r="O200" s="220" t="s">
        <v>1075</v>
      </c>
      <c r="P200" s="223">
        <f t="shared" si="97"/>
        <v>1</v>
      </c>
      <c r="Q200" s="221">
        <v>421</v>
      </c>
      <c r="R200" s="221">
        <v>421</v>
      </c>
      <c r="S200" s="360">
        <v>1</v>
      </c>
      <c r="T200" s="220" t="s">
        <v>1142</v>
      </c>
      <c r="U200" s="223">
        <f t="shared" si="99"/>
        <v>1</v>
      </c>
      <c r="V200" s="361"/>
      <c r="W200" s="158"/>
      <c r="X200" s="336"/>
      <c r="Y200" s="157"/>
      <c r="Z200" s="152">
        <f t="shared" si="101"/>
        <v>1</v>
      </c>
    </row>
    <row r="201" spans="1:26" ht="409.6">
      <c r="A201" s="597"/>
      <c r="B201" s="528" t="s">
        <v>612</v>
      </c>
      <c r="C201" s="528" t="s">
        <v>613</v>
      </c>
      <c r="D201" s="528" t="s">
        <v>614</v>
      </c>
      <c r="E201" s="228" t="s">
        <v>615</v>
      </c>
      <c r="F201" s="220" t="s">
        <v>388</v>
      </c>
      <c r="G201" s="221">
        <v>40</v>
      </c>
      <c r="H201" s="225">
        <v>40</v>
      </c>
      <c r="I201" s="360">
        <f t="shared" si="102"/>
        <v>1</v>
      </c>
      <c r="J201" s="222" t="s">
        <v>616</v>
      </c>
      <c r="K201" s="223">
        <f t="shared" si="95"/>
        <v>1</v>
      </c>
      <c r="L201" s="221">
        <v>40</v>
      </c>
      <c r="M201" s="221">
        <v>40</v>
      </c>
      <c r="N201" s="360">
        <f t="shared" si="96"/>
        <v>1</v>
      </c>
      <c r="O201" s="220" t="s">
        <v>1143</v>
      </c>
      <c r="P201" s="223">
        <f t="shared" si="97"/>
        <v>1</v>
      </c>
      <c r="Q201" s="221">
        <v>40</v>
      </c>
      <c r="R201" s="221">
        <v>40</v>
      </c>
      <c r="S201" s="360">
        <f>IFERROR((Q201/R201),0)</f>
        <v>1</v>
      </c>
      <c r="T201" s="220" t="s">
        <v>1076</v>
      </c>
      <c r="U201" s="223">
        <f t="shared" si="99"/>
        <v>1</v>
      </c>
      <c r="V201" s="361"/>
      <c r="W201" s="158"/>
      <c r="X201" s="336">
        <f t="shared" si="100"/>
        <v>0</v>
      </c>
      <c r="Y201" s="157"/>
      <c r="Z201" s="152">
        <f>IFERROR(IF(F201="Según demanda",(V201+Q201+L201+G201)/(H201+M201+R201+W201),(V201+Q201+L201+G201)/F201),0)</f>
        <v>1</v>
      </c>
    </row>
    <row r="202" spans="1:26" ht="55.2">
      <c r="A202" s="529"/>
      <c r="B202" s="529"/>
      <c r="C202" s="529"/>
      <c r="D202" s="529"/>
      <c r="E202" s="228" t="s">
        <v>617</v>
      </c>
      <c r="F202" s="220" t="s">
        <v>388</v>
      </c>
      <c r="G202" s="221">
        <v>40</v>
      </c>
      <c r="H202" s="221">
        <v>40</v>
      </c>
      <c r="I202" s="360">
        <f t="shared" si="102"/>
        <v>1</v>
      </c>
      <c r="J202" s="222" t="s">
        <v>618</v>
      </c>
      <c r="K202" s="223">
        <f t="shared" si="95"/>
        <v>1</v>
      </c>
      <c r="L202" s="221">
        <v>40</v>
      </c>
      <c r="M202" s="221">
        <v>40</v>
      </c>
      <c r="N202" s="360">
        <f t="shared" si="96"/>
        <v>1</v>
      </c>
      <c r="O202" s="220" t="s">
        <v>618</v>
      </c>
      <c r="P202" s="223">
        <f t="shared" si="97"/>
        <v>1</v>
      </c>
      <c r="Q202" s="221">
        <v>40</v>
      </c>
      <c r="R202" s="221">
        <v>40</v>
      </c>
      <c r="S202" s="360">
        <f t="shared" si="98"/>
        <v>1</v>
      </c>
      <c r="T202" s="220" t="s">
        <v>618</v>
      </c>
      <c r="U202" s="223">
        <f t="shared" si="99"/>
        <v>1</v>
      </c>
      <c r="V202" s="361"/>
      <c r="W202" s="158"/>
      <c r="X202" s="336">
        <f t="shared" si="100"/>
        <v>0</v>
      </c>
      <c r="Y202" s="157"/>
      <c r="Z202" s="152">
        <f t="shared" si="101"/>
        <v>1</v>
      </c>
    </row>
    <row r="203" spans="1:26" ht="92.4" customHeight="1">
      <c r="A203" s="518" t="s">
        <v>1144</v>
      </c>
      <c r="B203" s="229" t="s">
        <v>619</v>
      </c>
      <c r="C203" s="230" t="s">
        <v>620</v>
      </c>
      <c r="D203" s="231" t="s">
        <v>621</v>
      </c>
      <c r="E203" s="231" t="s">
        <v>622</v>
      </c>
      <c r="F203" s="232">
        <v>1</v>
      </c>
      <c r="G203" s="233">
        <v>1</v>
      </c>
      <c r="H203" s="233">
        <v>1</v>
      </c>
      <c r="I203" s="362">
        <f t="shared" si="102"/>
        <v>1</v>
      </c>
      <c r="J203" s="234" t="s">
        <v>623</v>
      </c>
      <c r="K203" s="235">
        <f t="shared" si="95"/>
        <v>1</v>
      </c>
      <c r="L203" s="221">
        <v>1</v>
      </c>
      <c r="M203" s="221">
        <v>1</v>
      </c>
      <c r="N203" s="360">
        <f t="shared" si="96"/>
        <v>1</v>
      </c>
      <c r="O203" s="220" t="s">
        <v>1077</v>
      </c>
      <c r="P203" s="223">
        <v>1</v>
      </c>
      <c r="Q203" s="233">
        <v>1</v>
      </c>
      <c r="R203" s="233">
        <v>1</v>
      </c>
      <c r="S203" s="362">
        <f t="shared" si="98"/>
        <v>1</v>
      </c>
      <c r="T203" s="232" t="s">
        <v>1145</v>
      </c>
      <c r="U203" s="152">
        <v>1</v>
      </c>
      <c r="V203" s="361"/>
      <c r="W203" s="158"/>
      <c r="X203" s="336">
        <f t="shared" si="100"/>
        <v>0</v>
      </c>
      <c r="Y203" s="157"/>
      <c r="Z203" s="152">
        <f t="shared" si="101"/>
        <v>3</v>
      </c>
    </row>
    <row r="204" spans="1:26" ht="138" customHeight="1">
      <c r="A204" s="519"/>
      <c r="B204" s="231" t="s">
        <v>624</v>
      </c>
      <c r="C204" s="230" t="s">
        <v>625</v>
      </c>
      <c r="D204" s="236" t="s">
        <v>626</v>
      </c>
      <c r="E204" s="231" t="s">
        <v>622</v>
      </c>
      <c r="F204" s="232">
        <v>0</v>
      </c>
      <c r="G204" s="233">
        <v>0</v>
      </c>
      <c r="H204" s="233">
        <v>0</v>
      </c>
      <c r="I204" s="362">
        <f t="shared" si="102"/>
        <v>0</v>
      </c>
      <c r="J204" s="234" t="s">
        <v>627</v>
      </c>
      <c r="K204" s="235">
        <f t="shared" si="95"/>
        <v>0</v>
      </c>
      <c r="L204" s="221">
        <v>1</v>
      </c>
      <c r="M204" s="221">
        <v>1</v>
      </c>
      <c r="N204" s="360">
        <f t="shared" si="96"/>
        <v>1</v>
      </c>
      <c r="O204" s="220" t="s">
        <v>1078</v>
      </c>
      <c r="P204" s="223">
        <v>1</v>
      </c>
      <c r="Q204" s="233">
        <v>1</v>
      </c>
      <c r="R204" s="233">
        <v>1</v>
      </c>
      <c r="S204" s="362">
        <f t="shared" si="98"/>
        <v>1</v>
      </c>
      <c r="T204" s="232" t="s">
        <v>1078</v>
      </c>
      <c r="U204" s="235">
        <v>1</v>
      </c>
      <c r="V204" s="361"/>
      <c r="W204" s="158"/>
      <c r="X204" s="336">
        <f t="shared" si="100"/>
        <v>0</v>
      </c>
      <c r="Y204" s="157"/>
      <c r="Z204" s="152">
        <f>IFERROR(IF(F204="Según demanda",(V204+Q204+L204+G204)/(H204+M204+R204+W204),(V204+Q204+L204+G204)/F204),0)</f>
        <v>0</v>
      </c>
    </row>
    <row r="205" spans="1:26" ht="409.6">
      <c r="A205" s="237" t="s">
        <v>1146</v>
      </c>
      <c r="B205" s="238" t="s">
        <v>628</v>
      </c>
      <c r="C205" s="239" t="s">
        <v>629</v>
      </c>
      <c r="D205" s="240" t="s">
        <v>630</v>
      </c>
      <c r="E205" s="241" t="s">
        <v>631</v>
      </c>
      <c r="F205" s="242" t="s">
        <v>388</v>
      </c>
      <c r="G205" s="243">
        <v>39</v>
      </c>
      <c r="H205" s="243">
        <v>39</v>
      </c>
      <c r="I205" s="363">
        <f t="shared" si="102"/>
        <v>1</v>
      </c>
      <c r="J205" s="244" t="s">
        <v>1079</v>
      </c>
      <c r="K205" s="245">
        <f t="shared" si="95"/>
        <v>1</v>
      </c>
      <c r="L205" s="243">
        <v>39</v>
      </c>
      <c r="M205" s="243">
        <v>39</v>
      </c>
      <c r="N205" s="363">
        <f t="shared" si="96"/>
        <v>1</v>
      </c>
      <c r="O205" s="242" t="s">
        <v>1147</v>
      </c>
      <c r="P205" s="152">
        <f t="shared" si="97"/>
        <v>1</v>
      </c>
      <c r="Q205" s="243">
        <v>39</v>
      </c>
      <c r="R205" s="243">
        <v>39</v>
      </c>
      <c r="S205" s="363">
        <f t="shared" si="98"/>
        <v>1</v>
      </c>
      <c r="T205" s="242" t="s">
        <v>1148</v>
      </c>
      <c r="U205" s="245">
        <f t="shared" si="99"/>
        <v>1</v>
      </c>
      <c r="V205" s="361"/>
      <c r="W205" s="158"/>
      <c r="X205" s="336">
        <f t="shared" si="100"/>
        <v>0</v>
      </c>
      <c r="Y205" s="157"/>
      <c r="Z205" s="152">
        <f t="shared" si="101"/>
        <v>1</v>
      </c>
    </row>
    <row r="206" spans="1:26" ht="118.8" customHeight="1">
      <c r="A206" s="246" t="s">
        <v>363</v>
      </c>
      <c r="B206" s="247" t="s">
        <v>632</v>
      </c>
      <c r="C206" s="248" t="s">
        <v>633</v>
      </c>
      <c r="D206" s="249" t="s">
        <v>630</v>
      </c>
      <c r="E206" s="247" t="s">
        <v>634</v>
      </c>
      <c r="F206" s="250" t="s">
        <v>388</v>
      </c>
      <c r="G206" s="251">
        <v>40</v>
      </c>
      <c r="H206" s="252">
        <v>40</v>
      </c>
      <c r="I206" s="364">
        <f t="shared" si="102"/>
        <v>1</v>
      </c>
      <c r="J206" s="253" t="s">
        <v>635</v>
      </c>
      <c r="K206" s="254">
        <f>IFERROR(IF(F206="Según demanda",G206/H206,G206/F206),0)</f>
        <v>1</v>
      </c>
      <c r="L206" s="251">
        <v>4</v>
      </c>
      <c r="M206" s="251">
        <v>4</v>
      </c>
      <c r="N206" s="364">
        <f t="shared" si="96"/>
        <v>1</v>
      </c>
      <c r="O206" s="250" t="s">
        <v>1149</v>
      </c>
      <c r="P206" s="254">
        <f t="shared" si="97"/>
        <v>1</v>
      </c>
      <c r="Q206" s="251">
        <v>14</v>
      </c>
      <c r="R206" s="251">
        <v>14</v>
      </c>
      <c r="S206" s="364">
        <f t="shared" si="98"/>
        <v>1</v>
      </c>
      <c r="T206" s="250" t="s">
        <v>1150</v>
      </c>
      <c r="U206" s="254">
        <f t="shared" si="99"/>
        <v>1</v>
      </c>
      <c r="V206" s="361"/>
      <c r="W206" s="158"/>
      <c r="X206" s="336">
        <f t="shared" si="100"/>
        <v>0</v>
      </c>
      <c r="Y206" s="157"/>
      <c r="Z206" s="152">
        <f t="shared" si="101"/>
        <v>1</v>
      </c>
    </row>
    <row r="207" spans="1:26" ht="289.8">
      <c r="A207" s="246" t="s">
        <v>364</v>
      </c>
      <c r="B207" s="247" t="s">
        <v>636</v>
      </c>
      <c r="C207" s="248" t="s">
        <v>637</v>
      </c>
      <c r="D207" s="249" t="s">
        <v>638</v>
      </c>
      <c r="E207" s="247" t="s">
        <v>639</v>
      </c>
      <c r="F207" s="250" t="s">
        <v>388</v>
      </c>
      <c r="G207" s="251">
        <v>40</v>
      </c>
      <c r="H207" s="251">
        <v>40</v>
      </c>
      <c r="I207" s="364">
        <f t="shared" si="102"/>
        <v>1</v>
      </c>
      <c r="J207" s="253" t="s">
        <v>640</v>
      </c>
      <c r="K207" s="254">
        <f t="shared" si="95"/>
        <v>1</v>
      </c>
      <c r="L207" s="251">
        <v>40</v>
      </c>
      <c r="M207" s="251">
        <v>40</v>
      </c>
      <c r="N207" s="364">
        <f t="shared" si="96"/>
        <v>1</v>
      </c>
      <c r="O207" s="250" t="s">
        <v>1080</v>
      </c>
      <c r="P207" s="152">
        <f t="shared" si="97"/>
        <v>1</v>
      </c>
      <c r="Q207" s="251">
        <v>40</v>
      </c>
      <c r="R207" s="251">
        <v>40</v>
      </c>
      <c r="S207" s="364">
        <f t="shared" si="98"/>
        <v>1</v>
      </c>
      <c r="T207" s="250" t="s">
        <v>1151</v>
      </c>
      <c r="U207" s="254">
        <f t="shared" si="99"/>
        <v>1</v>
      </c>
      <c r="V207" s="361"/>
      <c r="W207" s="361"/>
      <c r="X207" s="365">
        <f t="shared" si="100"/>
        <v>0</v>
      </c>
      <c r="Y207" s="366"/>
      <c r="Z207" s="152">
        <f>IFERROR(IF(F207="Según demanda",(V207+Q207+L207+G207)/(H207+M207+R207+W207),(V207+Q207+L207+G207)/F207),0)</f>
        <v>1</v>
      </c>
    </row>
    <row r="208" spans="1:26" ht="110.4" customHeight="1">
      <c r="A208" s="598" t="s">
        <v>1152</v>
      </c>
      <c r="B208" s="598" t="s">
        <v>641</v>
      </c>
      <c r="C208" s="525" t="s">
        <v>642</v>
      </c>
      <c r="D208" s="525" t="s">
        <v>643</v>
      </c>
      <c r="E208" s="255" t="s">
        <v>644</v>
      </c>
      <c r="F208" s="256" t="s">
        <v>388</v>
      </c>
      <c r="G208" s="257">
        <v>1119</v>
      </c>
      <c r="H208" s="257">
        <v>1119</v>
      </c>
      <c r="I208" s="367">
        <f t="shared" si="102"/>
        <v>1</v>
      </c>
      <c r="J208" s="258" t="s">
        <v>645</v>
      </c>
      <c r="K208" s="259">
        <f t="shared" si="95"/>
        <v>1</v>
      </c>
      <c r="L208" s="299">
        <v>8399</v>
      </c>
      <c r="M208" s="299">
        <v>8399</v>
      </c>
      <c r="N208" s="368">
        <f t="shared" si="96"/>
        <v>1</v>
      </c>
      <c r="O208" s="256" t="s">
        <v>1081</v>
      </c>
      <c r="P208" s="300">
        <f t="shared" si="97"/>
        <v>1</v>
      </c>
      <c r="Q208" s="299">
        <v>2672</v>
      </c>
      <c r="R208" s="299">
        <v>2672</v>
      </c>
      <c r="S208" s="368">
        <f t="shared" si="98"/>
        <v>1</v>
      </c>
      <c r="T208" s="256" t="s">
        <v>1153</v>
      </c>
      <c r="U208" s="300">
        <f t="shared" si="99"/>
        <v>1</v>
      </c>
      <c r="V208" s="361"/>
      <c r="W208" s="361"/>
      <c r="X208" s="365">
        <f t="shared" si="100"/>
        <v>0</v>
      </c>
      <c r="Y208" s="366"/>
      <c r="Z208" s="152">
        <f t="shared" si="101"/>
        <v>1</v>
      </c>
    </row>
    <row r="209" spans="1:26" ht="151.80000000000001" customHeight="1">
      <c r="A209" s="599"/>
      <c r="B209" s="599"/>
      <c r="C209" s="526"/>
      <c r="D209" s="526"/>
      <c r="E209" s="255" t="s">
        <v>646</v>
      </c>
      <c r="F209" s="256" t="s">
        <v>388</v>
      </c>
      <c r="G209" s="257">
        <v>1562</v>
      </c>
      <c r="H209" s="260">
        <v>1562</v>
      </c>
      <c r="I209" s="367">
        <f t="shared" si="102"/>
        <v>1</v>
      </c>
      <c r="J209" s="258" t="s">
        <v>647</v>
      </c>
      <c r="K209" s="259">
        <f t="shared" si="95"/>
        <v>1</v>
      </c>
      <c r="L209" s="299">
        <v>640</v>
      </c>
      <c r="M209" s="299">
        <v>640</v>
      </c>
      <c r="N209" s="368">
        <f t="shared" si="96"/>
        <v>1</v>
      </c>
      <c r="O209" s="256" t="s">
        <v>1082</v>
      </c>
      <c r="P209" s="300">
        <f t="shared" si="97"/>
        <v>1</v>
      </c>
      <c r="Q209" s="299">
        <v>454</v>
      </c>
      <c r="R209" s="299">
        <v>454</v>
      </c>
      <c r="S209" s="368">
        <f t="shared" si="98"/>
        <v>1</v>
      </c>
      <c r="T209" s="256" t="s">
        <v>1082</v>
      </c>
      <c r="U209" s="300">
        <f t="shared" si="99"/>
        <v>1</v>
      </c>
      <c r="V209" s="361"/>
      <c r="W209" s="158"/>
      <c r="X209" s="336">
        <f t="shared" si="100"/>
        <v>0</v>
      </c>
      <c r="Y209" s="157"/>
      <c r="Z209" s="152">
        <f>IFERROR(IF(F209="Según demanda",(V209+Q209+L209+G209)/(H209+M209+R209+W209),(V209+Q209+L209+G209)/F209),0)</f>
        <v>1</v>
      </c>
    </row>
    <row r="210" spans="1:26" ht="248.4" customHeight="1">
      <c r="A210" s="600"/>
      <c r="B210" s="600"/>
      <c r="C210" s="527"/>
      <c r="D210" s="527"/>
      <c r="E210" s="255" t="s">
        <v>648</v>
      </c>
      <c r="F210" s="256" t="s">
        <v>388</v>
      </c>
      <c r="G210" s="257">
        <v>1235</v>
      </c>
      <c r="H210" s="260">
        <v>1235</v>
      </c>
      <c r="I210" s="367">
        <f t="shared" si="102"/>
        <v>1</v>
      </c>
      <c r="J210" s="258" t="s">
        <v>649</v>
      </c>
      <c r="K210" s="259">
        <f t="shared" si="95"/>
        <v>1</v>
      </c>
      <c r="L210" s="299">
        <v>124</v>
      </c>
      <c r="M210" s="299">
        <v>124</v>
      </c>
      <c r="N210" s="368">
        <f t="shared" si="96"/>
        <v>1</v>
      </c>
      <c r="O210" s="256" t="s">
        <v>1083</v>
      </c>
      <c r="P210" s="300">
        <f t="shared" si="97"/>
        <v>1</v>
      </c>
      <c r="Q210" s="299">
        <v>147</v>
      </c>
      <c r="R210" s="299">
        <v>147</v>
      </c>
      <c r="S210" s="368">
        <f t="shared" si="98"/>
        <v>1</v>
      </c>
      <c r="T210" s="256" t="s">
        <v>1154</v>
      </c>
      <c r="U210" s="300">
        <f t="shared" si="99"/>
        <v>1</v>
      </c>
      <c r="V210" s="361"/>
      <c r="W210" s="158"/>
      <c r="X210" s="336">
        <f t="shared" si="100"/>
        <v>0</v>
      </c>
      <c r="Y210" s="157"/>
      <c r="Z210" s="152">
        <f t="shared" si="101"/>
        <v>1</v>
      </c>
    </row>
  </sheetData>
  <protectedRanges>
    <protectedRange sqref="W99:W100" name="Rango2_4_2_2"/>
    <protectedRange sqref="B95" name="Rango1_5_2_1"/>
    <protectedRange sqref="B99" name="Rango1_6_1_2_1"/>
    <protectedRange sqref="C100" name="Rango1_9_1_2_1"/>
    <protectedRange sqref="B98" name="Rango1_1_2_2_1"/>
    <protectedRange sqref="C98" name="Rango1_1_3_1_2_1"/>
    <protectedRange sqref="B172:C173" name="Rango1_5_2_7_1_1"/>
    <protectedRange sqref="B174:C174" name="Rango1_5_2_8_1_1"/>
    <protectedRange sqref="H101 H104:H115" name="Rango2_1_1_3"/>
    <protectedRange sqref="M101:M115" name="Rango2_2"/>
    <protectedRange sqref="W101:W115" name="Rango2_4_2_1"/>
    <protectedRange sqref="C101:C115" name="Rango1_2"/>
    <protectedRange sqref="D101:D115" name="Rango1_1_1"/>
    <protectedRange sqref="B101:B104 B106:B119" name="Rango1_2_1_2_1"/>
    <protectedRange sqref="D116" name="Rango1_1_1_1"/>
    <protectedRange sqref="Q116" name="Rango2_1_2_1"/>
    <protectedRange sqref="C199:C201" name="Rango1_1_1_1_1_1_1"/>
    <protectedRange sqref="C203" name="Rango1_1_1_1_1_2_1"/>
    <protectedRange sqref="F177:F186" name="Rango1_2_2_1_1_1"/>
    <protectedRange sqref="G177:H186" name="Rango1_3_1_1_1"/>
    <protectedRange sqref="L177:M186" name="Rango1_3_1"/>
    <protectedRange sqref="R177:R186" name="Rango1_5_1_1_1_2"/>
    <protectedRange sqref="W187" name="Rango1_6_1_1_1_1"/>
    <protectedRange sqref="W177:W186" name="Rango1_6_1_1_2_2"/>
    <protectedRange sqref="B157:B160" name="Rango1_2_2_3_2"/>
    <protectedRange sqref="C157 C159:C160" name="Rango1_1_2_3_2"/>
    <protectedRange sqref="B161:B162 B165:B166" name="Rango1_2_2_1_1_3"/>
    <protectedRange sqref="C158 C165:C166 C161:C162" name="Rango1_1_2_1_1_2"/>
    <protectedRange sqref="C163:C164" name="Rango1_1_2_2_1_2_2"/>
    <protectedRange sqref="B163:B164" name="Rango1_2_2_2_1_2"/>
    <protectedRange sqref="B169:C170" name="Rango1_5_2_4_1_2"/>
    <protectedRange sqref="C168 B167:C167" name="Rango1_5_2_7_1_1_2"/>
    <protectedRange sqref="B168" name="Rango1_5_2_8_1_1_2"/>
    <protectedRange sqref="W188" name="Rango1_6_1_1_1_2"/>
  </protectedRanges>
  <mergeCells count="327">
    <mergeCell ref="Z151:Z154"/>
    <mergeCell ref="Q155:Q156"/>
    <mergeCell ref="R155:R156"/>
    <mergeCell ref="S155:S156"/>
    <mergeCell ref="T155:T156"/>
    <mergeCell ref="U155:U156"/>
    <mergeCell ref="V155:V156"/>
    <mergeCell ref="W155:W156"/>
    <mergeCell ref="X155:X156"/>
    <mergeCell ref="Y155:Y156"/>
    <mergeCell ref="Z155:Z156"/>
    <mergeCell ref="Z128:Z129"/>
    <mergeCell ref="Q130:Q132"/>
    <mergeCell ref="R130:R132"/>
    <mergeCell ref="S130:S132"/>
    <mergeCell ref="T130:T132"/>
    <mergeCell ref="U130:U132"/>
    <mergeCell ref="V130:V132"/>
    <mergeCell ref="W130:W132"/>
    <mergeCell ref="X130:X132"/>
    <mergeCell ref="Y130:Y132"/>
    <mergeCell ref="Z130:Z132"/>
    <mergeCell ref="Q128:Q129"/>
    <mergeCell ref="R128:R129"/>
    <mergeCell ref="S128:S129"/>
    <mergeCell ref="T128:T129"/>
    <mergeCell ref="U128:U129"/>
    <mergeCell ref="V128:V129"/>
    <mergeCell ref="W128:W129"/>
    <mergeCell ref="X128:X129"/>
    <mergeCell ref="Y128:Y129"/>
    <mergeCell ref="Z124:Z125"/>
    <mergeCell ref="Q126:Q127"/>
    <mergeCell ref="R126:R127"/>
    <mergeCell ref="S126:S127"/>
    <mergeCell ref="T126:T127"/>
    <mergeCell ref="U126:U127"/>
    <mergeCell ref="V126:V127"/>
    <mergeCell ref="W126:W127"/>
    <mergeCell ref="X126:X127"/>
    <mergeCell ref="Y126:Y127"/>
    <mergeCell ref="Z126:Z127"/>
    <mergeCell ref="Q124:Q125"/>
    <mergeCell ref="R124:R125"/>
    <mergeCell ref="S124:S125"/>
    <mergeCell ref="T124:T125"/>
    <mergeCell ref="U124:U125"/>
    <mergeCell ref="V124:V125"/>
    <mergeCell ref="W124:W125"/>
    <mergeCell ref="X124:X125"/>
    <mergeCell ref="Y124:Y125"/>
    <mergeCell ref="B157:B162"/>
    <mergeCell ref="B163:B164"/>
    <mergeCell ref="B165:B166"/>
    <mergeCell ref="B167:B168"/>
    <mergeCell ref="B169:B170"/>
    <mergeCell ref="B27:B36"/>
    <mergeCell ref="B37:B44"/>
    <mergeCell ref="D28:D29"/>
    <mergeCell ref="B179:B181"/>
    <mergeCell ref="B182:B183"/>
    <mergeCell ref="B7:B9"/>
    <mergeCell ref="A195:A202"/>
    <mergeCell ref="B197:B198"/>
    <mergeCell ref="A208:A210"/>
    <mergeCell ref="B208:B210"/>
    <mergeCell ref="C7:C9"/>
    <mergeCell ref="A81:A82"/>
    <mergeCell ref="B81:B82"/>
    <mergeCell ref="C81:C82"/>
    <mergeCell ref="B86:B91"/>
    <mergeCell ref="A92:A94"/>
    <mergeCell ref="B92:B94"/>
    <mergeCell ref="B10:B12"/>
    <mergeCell ref="B13:B15"/>
    <mergeCell ref="B122:B124"/>
    <mergeCell ref="A125:A130"/>
    <mergeCell ref="B125:B126"/>
    <mergeCell ref="B129:B130"/>
    <mergeCell ref="C175:C176"/>
    <mergeCell ref="B172:B173"/>
    <mergeCell ref="C27:C28"/>
    <mergeCell ref="B16:B19"/>
    <mergeCell ref="B20:B21"/>
    <mergeCell ref="B22:B23"/>
    <mergeCell ref="X81:X82"/>
    <mergeCell ref="Y81:Y82"/>
    <mergeCell ref="T92:T94"/>
    <mergeCell ref="T86:T91"/>
    <mergeCell ref="J86:J91"/>
    <mergeCell ref="O86:O91"/>
    <mergeCell ref="D92:D94"/>
    <mergeCell ref="E92:E94"/>
    <mergeCell ref="J92:J94"/>
    <mergeCell ref="O92:O94"/>
    <mergeCell ref="U85:U86"/>
    <mergeCell ref="U87:U88"/>
    <mergeCell ref="U89:U90"/>
    <mergeCell ref="U91:U92"/>
    <mergeCell ref="U93:U94"/>
    <mergeCell ref="K124:K125"/>
    <mergeCell ref="C126:C127"/>
    <mergeCell ref="D126:D127"/>
    <mergeCell ref="B127:B128"/>
    <mergeCell ref="E126:E127"/>
    <mergeCell ref="E130:E132"/>
    <mergeCell ref="F130:F132"/>
    <mergeCell ref="G130:G132"/>
    <mergeCell ref="H130:H132"/>
    <mergeCell ref="I130:I132"/>
    <mergeCell ref="J130:J132"/>
    <mergeCell ref="K130:K132"/>
    <mergeCell ref="F126:F127"/>
    <mergeCell ref="G126:G127"/>
    <mergeCell ref="H126:H127"/>
    <mergeCell ref="I126:I127"/>
    <mergeCell ref="Q7:U7"/>
    <mergeCell ref="D1:X1"/>
    <mergeCell ref="D2:X5"/>
    <mergeCell ref="E7:F8"/>
    <mergeCell ref="V8:X8"/>
    <mergeCell ref="L8:N8"/>
    <mergeCell ref="L7:P7"/>
    <mergeCell ref="D7:D9"/>
    <mergeCell ref="G7:K7"/>
    <mergeCell ref="J8:J9"/>
    <mergeCell ref="O8:O9"/>
    <mergeCell ref="P8:P9"/>
    <mergeCell ref="Q8:S8"/>
    <mergeCell ref="K8:K9"/>
    <mergeCell ref="G8:I8"/>
    <mergeCell ref="A1:C5"/>
    <mergeCell ref="A6:C6"/>
    <mergeCell ref="A7:A9"/>
    <mergeCell ref="Z81:Z82"/>
    <mergeCell ref="A83:A84"/>
    <mergeCell ref="B83:B84"/>
    <mergeCell ref="C83:C84"/>
    <mergeCell ref="D83:D84"/>
    <mergeCell ref="S81:S82"/>
    <mergeCell ref="T81:T82"/>
    <mergeCell ref="U81:U82"/>
    <mergeCell ref="V81:V82"/>
    <mergeCell ref="W81:W82"/>
    <mergeCell ref="Q81:Q82"/>
    <mergeCell ref="R81:R82"/>
    <mergeCell ref="Y1:Z1"/>
    <mergeCell ref="T8:T9"/>
    <mergeCell ref="U8:U9"/>
    <mergeCell ref="V7:Z7"/>
    <mergeCell ref="Y2:Z3"/>
    <mergeCell ref="Y4:Z4"/>
    <mergeCell ref="Y5:Z5"/>
    <mergeCell ref="Y8:Y9"/>
    <mergeCell ref="Z8:Z9"/>
    <mergeCell ref="A203:A204"/>
    <mergeCell ref="B175:B176"/>
    <mergeCell ref="Y86:Y91"/>
    <mergeCell ref="Y92:Y94"/>
    <mergeCell ref="C208:C210"/>
    <mergeCell ref="D208:D210"/>
    <mergeCell ref="C197:C198"/>
    <mergeCell ref="D197:D198"/>
    <mergeCell ref="B199:B200"/>
    <mergeCell ref="C199:C200"/>
    <mergeCell ref="D199:D200"/>
    <mergeCell ref="B201:B202"/>
    <mergeCell ref="C201:C202"/>
    <mergeCell ref="D201:D202"/>
    <mergeCell ref="V143:V144"/>
    <mergeCell ref="W143:W144"/>
    <mergeCell ref="X143:X144"/>
    <mergeCell ref="Y143:Y144"/>
    <mergeCell ref="Z143:Z144"/>
    <mergeCell ref="V146:V149"/>
    <mergeCell ref="W146:W149"/>
    <mergeCell ref="X146:X149"/>
    <mergeCell ref="Y146:Y149"/>
    <mergeCell ref="Z146:Z149"/>
    <mergeCell ref="V151:V154"/>
    <mergeCell ref="W151:W154"/>
    <mergeCell ref="X151:X154"/>
    <mergeCell ref="Y151:Y154"/>
    <mergeCell ref="A151:A156"/>
    <mergeCell ref="B151:B156"/>
    <mergeCell ref="D151:D153"/>
    <mergeCell ref="E151:E154"/>
    <mergeCell ref="G151:G154"/>
    <mergeCell ref="H151:H154"/>
    <mergeCell ref="I151:I154"/>
    <mergeCell ref="F143:F144"/>
    <mergeCell ref="G143:G144"/>
    <mergeCell ref="H143:H144"/>
    <mergeCell ref="I143:I144"/>
    <mergeCell ref="C153:C154"/>
    <mergeCell ref="E143:E144"/>
    <mergeCell ref="A146:A150"/>
    <mergeCell ref="B146:B150"/>
    <mergeCell ref="C146:C147"/>
    <mergeCell ref="D146:D149"/>
    <mergeCell ref="E146:E149"/>
    <mergeCell ref="F146:F147"/>
    <mergeCell ref="G146:G149"/>
    <mergeCell ref="H146:H149"/>
    <mergeCell ref="I146:I149"/>
    <mergeCell ref="J146:J149"/>
    <mergeCell ref="K146:K149"/>
    <mergeCell ref="C148:C149"/>
    <mergeCell ref="F148:F149"/>
    <mergeCell ref="J143:J144"/>
    <mergeCell ref="K143:K144"/>
    <mergeCell ref="L143:L144"/>
    <mergeCell ref="M143:M144"/>
    <mergeCell ref="Q143:Q144"/>
    <mergeCell ref="R143:R144"/>
    <mergeCell ref="S143:S144"/>
    <mergeCell ref="T143:T144"/>
    <mergeCell ref="U143:U144"/>
    <mergeCell ref="Q146:Q149"/>
    <mergeCell ref="R146:R149"/>
    <mergeCell ref="S146:S149"/>
    <mergeCell ref="T146:T149"/>
    <mergeCell ref="U146:U149"/>
    <mergeCell ref="Q151:Q154"/>
    <mergeCell ref="R151:R154"/>
    <mergeCell ref="S151:S154"/>
    <mergeCell ref="T151:T154"/>
    <mergeCell ref="U151:U154"/>
    <mergeCell ref="A45:A50"/>
    <mergeCell ref="C124:C125"/>
    <mergeCell ref="D124:D125"/>
    <mergeCell ref="E124:E125"/>
    <mergeCell ref="F124:F125"/>
    <mergeCell ref="G124:G125"/>
    <mergeCell ref="H124:H125"/>
    <mergeCell ref="I124:I125"/>
    <mergeCell ref="J124:J125"/>
    <mergeCell ref="A51:A63"/>
    <mergeCell ref="B51:B53"/>
    <mergeCell ref="B54:B56"/>
    <mergeCell ref="A122:A124"/>
    <mergeCell ref="D81:D82"/>
    <mergeCell ref="E81:E82"/>
    <mergeCell ref="F81:F82"/>
    <mergeCell ref="B48:B49"/>
    <mergeCell ref="J126:J127"/>
    <mergeCell ref="K126:K127"/>
    <mergeCell ref="A131:A139"/>
    <mergeCell ref="D133:D135"/>
    <mergeCell ref="B134:B136"/>
    <mergeCell ref="D136:D138"/>
    <mergeCell ref="B137:B139"/>
    <mergeCell ref="D139:D144"/>
    <mergeCell ref="A140:A145"/>
    <mergeCell ref="B140:B145"/>
    <mergeCell ref="C143:C144"/>
    <mergeCell ref="C130:C132"/>
    <mergeCell ref="D130:D132"/>
    <mergeCell ref="B131:B133"/>
    <mergeCell ref="C128:C129"/>
    <mergeCell ref="D128:D129"/>
    <mergeCell ref="E128:E129"/>
    <mergeCell ref="F128:F129"/>
    <mergeCell ref="G128:G129"/>
    <mergeCell ref="H128:H129"/>
    <mergeCell ref="I128:I129"/>
    <mergeCell ref="J128:J129"/>
    <mergeCell ref="K128:K129"/>
    <mergeCell ref="J151:J154"/>
    <mergeCell ref="K151:K154"/>
    <mergeCell ref="D154:D156"/>
    <mergeCell ref="E155:E156"/>
    <mergeCell ref="F155:F156"/>
    <mergeCell ref="G155:G156"/>
    <mergeCell ref="H155:H156"/>
    <mergeCell ref="I155:I156"/>
    <mergeCell ref="J155:J156"/>
    <mergeCell ref="K155:K156"/>
    <mergeCell ref="F153:F154"/>
    <mergeCell ref="L124:L125"/>
    <mergeCell ref="M124:M125"/>
    <mergeCell ref="N124:N125"/>
    <mergeCell ref="O124:O125"/>
    <mergeCell ref="P124:P125"/>
    <mergeCell ref="L126:L127"/>
    <mergeCell ref="M126:M127"/>
    <mergeCell ref="N126:N127"/>
    <mergeCell ref="O126:O127"/>
    <mergeCell ref="P126:P127"/>
    <mergeCell ref="P151:P154"/>
    <mergeCell ref="L128:L129"/>
    <mergeCell ref="M128:M129"/>
    <mergeCell ref="N128:N129"/>
    <mergeCell ref="O128:O129"/>
    <mergeCell ref="P128:P129"/>
    <mergeCell ref="L130:L132"/>
    <mergeCell ref="M130:M132"/>
    <mergeCell ref="N130:N132"/>
    <mergeCell ref="O130:O132"/>
    <mergeCell ref="P130:P132"/>
    <mergeCell ref="N143:N144"/>
    <mergeCell ref="O143:O144"/>
    <mergeCell ref="P143:P144"/>
    <mergeCell ref="L155:L156"/>
    <mergeCell ref="M155:M156"/>
    <mergeCell ref="N155:N156"/>
    <mergeCell ref="O155:O156"/>
    <mergeCell ref="P155:P156"/>
    <mergeCell ref="G81:G82"/>
    <mergeCell ref="H81:H82"/>
    <mergeCell ref="I81:I82"/>
    <mergeCell ref="J81:J82"/>
    <mergeCell ref="K81:K82"/>
    <mergeCell ref="L81:L82"/>
    <mergeCell ref="M81:M82"/>
    <mergeCell ref="N81:N82"/>
    <mergeCell ref="O81:O82"/>
    <mergeCell ref="P81:P82"/>
    <mergeCell ref="L146:L149"/>
    <mergeCell ref="M146:M149"/>
    <mergeCell ref="N146:N149"/>
    <mergeCell ref="O146:O149"/>
    <mergeCell ref="P146:P149"/>
    <mergeCell ref="L151:L154"/>
    <mergeCell ref="M151:M154"/>
    <mergeCell ref="N151:N154"/>
    <mergeCell ref="O151:O154"/>
  </mergeCells>
  <dataValidations count="3">
    <dataValidation type="whole" errorStyle="warning" operator="greaterThanOrEqual" allowBlank="1" showInputMessage="1" showErrorMessage="1" errorTitle="Valor erróneo" error="Sólo se permite valores igual o mayores que cero (0)" promptTitle="Información" prompt="Sólo se permite valores enteros" sqref="M107:M109 G163:H166 Q163:R166 L191:M1048576 W165:W166 M165:M166 L163:L168 V168 L172:L176 Q168 L110:M123 L169:M170 G64:H81 Q187:R1048576 V174:W176 L190 Q83:R97 L51:L63 L10:M50 Q10:R81 V41:W81 V157:W158 V10:W32 G169:H170 G83:H98 V83:W107 L64:M81 L101:L109 V169:W170 Q157 L157:M158 Q160:R160 G10:H50 V33:V40 W33:W36 Q169:R170 V160:W160 E116:E119 G160:H160 M160 H192 L159:L160 M176 G157:H158 R157:R158 L187:M189 G187:H188 V110:W122 V177:V188 G110:H123 V189:W1048576 Q110:R123 G195:H1048576 L83:M100 R176 Q174:Q186 V163:V166 V172:W172 Q172:R172 Q98:Q107 R107 L155:M155 G155:H155 V145:W146 M145:M146 W123 V150:W151 O122:O123 M126 V155:W155 M124 M128 M130 M133:M143 L150:M151 V124:W124 H145:H146 J122 H126 H124 H128 H130 H133:H143 G150:H151 W126 V128:W128 V130:W130 V133:W143 Q155:R155 R145:R146 T122:T123 R126 R124 R128 R130 R133:R143 Q150:R151" xr:uid="{00000000-0002-0000-0000-000000000000}">
      <formula1>0</formula1>
    </dataValidation>
    <dataValidation type="decimal" operator="greaterThanOrEqual" allowBlank="1" showInputMessage="1" showErrorMessage="1" sqref="F177:F186" xr:uid="{2C620AF1-BC9A-49F9-9334-2D88FCDB9A2A}">
      <formula1>-1000000000000</formula1>
    </dataValidation>
    <dataValidation type="decimal" operator="greaterThanOrEqual" allowBlank="1" showInputMessage="1" showErrorMessage="1" sqref="L177:L183 R177:R186 G177:G183 L184:M186 G184:H186 H178:H183 M178:M183 W177:W188" xr:uid="{00000000-0002-0000-0000-000002000000}">
      <formula1>-1000000000</formula1>
    </dataValidation>
  </dataValidations>
  <printOptions horizontalCentered="1"/>
  <pageMargins left="0.15748031496062992" right="0.15748031496062992" top="0.94488188976377951" bottom="0.59055118110236215" header="0.31496062992125984" footer="0.27559055118110237"/>
  <pageSetup paperSize="5" scale="40" orientation="landscape" horizontalDpi="4294967293" verticalDpi="4294967293" r:id="rId1"/>
  <headerFooter>
    <oddHeader>&amp;C&amp;"Arial Black,Normal"&amp;36&amp;K00-004COPIA CONTROLADA</oddHeader>
  </headerFooter>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1</xdr:col>
                <xdr:colOff>495300</xdr:colOff>
                <xdr:row>0</xdr:row>
                <xdr:rowOff>106680</xdr:rowOff>
              </from>
              <to>
                <xdr:col>2</xdr:col>
                <xdr:colOff>754380</xdr:colOff>
                <xdr:row>4</xdr:row>
                <xdr:rowOff>106680</xdr:rowOff>
              </to>
            </anchor>
          </objectPr>
        </oleObject>
      </mc:Choice>
      <mc:Fallback>
        <oleObject progId="Word.Picture.8" shapeId="3073"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8"/>
  <sheetViews>
    <sheetView zoomScale="10" zoomScaleNormal="10" workbookViewId="0"/>
  </sheetViews>
  <sheetFormatPr baseColWidth="10" defaultRowHeight="14.4"/>
  <cols>
    <col min="2" max="2" width="22.44140625" customWidth="1"/>
    <col min="3" max="3" width="24" customWidth="1"/>
    <col min="4" max="4" width="23.33203125" customWidth="1"/>
    <col min="5" max="5" width="26" customWidth="1"/>
    <col min="6" max="6" width="31.109375" customWidth="1"/>
    <col min="7" max="7" width="26.33203125" customWidth="1"/>
  </cols>
  <sheetData>
    <row r="1" spans="1:7" ht="17.399999999999999">
      <c r="A1" s="37"/>
      <c r="B1" s="37"/>
      <c r="C1" s="620" t="s">
        <v>98</v>
      </c>
      <c r="D1" s="620"/>
      <c r="E1" s="620"/>
      <c r="F1" s="37"/>
      <c r="G1" s="37"/>
    </row>
    <row r="2" spans="1:7" ht="17.399999999999999">
      <c r="A2" s="37"/>
      <c r="C2" s="620" t="s">
        <v>99</v>
      </c>
      <c r="D2" s="620"/>
      <c r="E2" s="620"/>
      <c r="F2" s="37"/>
      <c r="G2" s="37"/>
    </row>
    <row r="3" spans="1:7" ht="17.399999999999999">
      <c r="A3" s="37"/>
      <c r="B3" s="37"/>
      <c r="C3" s="620" t="s">
        <v>100</v>
      </c>
      <c r="D3" s="620"/>
      <c r="E3" s="620"/>
      <c r="F3" s="37"/>
      <c r="G3" s="37"/>
    </row>
    <row r="4" spans="1:7">
      <c r="A4" s="37"/>
      <c r="B4" s="37"/>
      <c r="C4" s="37"/>
      <c r="D4" s="37"/>
      <c r="E4" s="37"/>
      <c r="F4" s="37"/>
      <c r="G4" s="37"/>
    </row>
    <row r="5" spans="1:7" ht="28.2">
      <c r="A5" s="37"/>
      <c r="B5" s="621" t="s">
        <v>101</v>
      </c>
      <c r="C5" s="621"/>
      <c r="D5" s="621"/>
      <c r="E5" s="621"/>
      <c r="F5" s="621"/>
      <c r="G5" s="621"/>
    </row>
    <row r="6" spans="1:7" ht="22.8">
      <c r="A6" s="37"/>
      <c r="B6" s="622" t="s">
        <v>102</v>
      </c>
      <c r="C6" s="622"/>
      <c r="D6" s="622"/>
      <c r="E6" s="622"/>
      <c r="F6" s="622"/>
      <c r="G6" s="622"/>
    </row>
    <row r="7" spans="1:7" ht="31.2">
      <c r="A7" s="37"/>
      <c r="B7" s="38" t="s">
        <v>103</v>
      </c>
      <c r="C7" s="623" t="s">
        <v>104</v>
      </c>
      <c r="D7" s="624"/>
      <c r="E7" s="38" t="s">
        <v>105</v>
      </c>
      <c r="F7" s="38" t="s">
        <v>106</v>
      </c>
      <c r="G7" s="38" t="s">
        <v>107</v>
      </c>
    </row>
    <row r="8" spans="1:7" ht="120">
      <c r="A8" s="37"/>
      <c r="B8" s="39" t="s">
        <v>108</v>
      </c>
      <c r="C8" s="40">
        <v>1.1000000000000001</v>
      </c>
      <c r="D8" s="41" t="s">
        <v>109</v>
      </c>
      <c r="E8" s="41" t="s">
        <v>110</v>
      </c>
      <c r="F8" s="40" t="s">
        <v>111</v>
      </c>
      <c r="G8" s="40">
        <v>2018</v>
      </c>
    </row>
    <row r="9" spans="1:7" ht="210">
      <c r="A9" s="37"/>
      <c r="B9" s="39"/>
      <c r="C9" s="40">
        <v>1.2</v>
      </c>
      <c r="D9" s="41" t="s">
        <v>112</v>
      </c>
      <c r="E9" s="41" t="s">
        <v>113</v>
      </c>
      <c r="F9" s="40" t="s">
        <v>114</v>
      </c>
      <c r="G9" s="40">
        <v>2018</v>
      </c>
    </row>
    <row r="10" spans="1:7" ht="255">
      <c r="A10" s="37"/>
      <c r="B10" s="39"/>
      <c r="C10" s="40" t="s">
        <v>115</v>
      </c>
      <c r="D10" s="41" t="s">
        <v>116</v>
      </c>
      <c r="E10" s="41" t="s">
        <v>117</v>
      </c>
      <c r="F10" s="40" t="s">
        <v>118</v>
      </c>
      <c r="G10" s="40">
        <v>2018</v>
      </c>
    </row>
    <row r="11" spans="1:7" ht="75">
      <c r="A11" s="37"/>
      <c r="B11" s="39"/>
      <c r="C11" s="40">
        <v>1.3</v>
      </c>
      <c r="D11" s="41" t="s">
        <v>119</v>
      </c>
      <c r="E11" s="41" t="s">
        <v>120</v>
      </c>
      <c r="F11" s="40" t="s">
        <v>121</v>
      </c>
      <c r="G11" s="40">
        <v>2018</v>
      </c>
    </row>
    <row r="12" spans="1:7" ht="150">
      <c r="A12" s="37"/>
      <c r="B12" s="630" t="s">
        <v>122</v>
      </c>
      <c r="C12" s="40" t="s">
        <v>123</v>
      </c>
      <c r="D12" s="41" t="s">
        <v>124</v>
      </c>
      <c r="E12" s="41" t="s">
        <v>125</v>
      </c>
      <c r="F12" s="40" t="s">
        <v>126</v>
      </c>
      <c r="G12" s="40" t="s">
        <v>127</v>
      </c>
    </row>
    <row r="13" spans="1:7" ht="90">
      <c r="A13" s="37"/>
      <c r="B13" s="630"/>
      <c r="C13" s="40" t="s">
        <v>128</v>
      </c>
      <c r="D13" s="41" t="s">
        <v>129</v>
      </c>
      <c r="E13" s="41" t="s">
        <v>130</v>
      </c>
      <c r="F13" s="40" t="s">
        <v>126</v>
      </c>
      <c r="G13" s="40" t="s">
        <v>131</v>
      </c>
    </row>
    <row r="14" spans="1:7" ht="75">
      <c r="A14" s="37"/>
      <c r="B14" s="630"/>
      <c r="C14" s="40" t="s">
        <v>132</v>
      </c>
      <c r="D14" s="41" t="s">
        <v>133</v>
      </c>
      <c r="E14" s="41" t="s">
        <v>134</v>
      </c>
      <c r="F14" s="40" t="s">
        <v>126</v>
      </c>
      <c r="G14" s="40" t="s">
        <v>127</v>
      </c>
    </row>
    <row r="15" spans="1:7" ht="75">
      <c r="A15" s="37"/>
      <c r="B15" s="630"/>
      <c r="C15" s="40" t="s">
        <v>135</v>
      </c>
      <c r="D15" s="41" t="s">
        <v>136</v>
      </c>
      <c r="E15" s="41" t="s">
        <v>137</v>
      </c>
      <c r="F15" s="40" t="s">
        <v>138</v>
      </c>
      <c r="G15" s="40" t="s">
        <v>139</v>
      </c>
    </row>
    <row r="16" spans="1:7" ht="165">
      <c r="A16" s="37"/>
      <c r="B16" s="630"/>
      <c r="C16" s="40" t="s">
        <v>140</v>
      </c>
      <c r="D16" s="41" t="s">
        <v>141</v>
      </c>
      <c r="E16" s="41" t="s">
        <v>142</v>
      </c>
      <c r="F16" s="40" t="s">
        <v>138</v>
      </c>
      <c r="G16" s="40" t="s">
        <v>139</v>
      </c>
    </row>
    <row r="17" spans="1:7" ht="165">
      <c r="A17" s="37"/>
      <c r="B17" s="649" t="s">
        <v>143</v>
      </c>
      <c r="C17" s="40" t="s">
        <v>144</v>
      </c>
      <c r="D17" s="41" t="s">
        <v>145</v>
      </c>
      <c r="E17" s="41" t="s">
        <v>146</v>
      </c>
      <c r="F17" s="40" t="s">
        <v>147</v>
      </c>
      <c r="G17" s="40" t="s">
        <v>139</v>
      </c>
    </row>
    <row r="18" spans="1:7" ht="135">
      <c r="A18" s="37"/>
      <c r="B18" s="649"/>
      <c r="C18" s="40" t="s">
        <v>148</v>
      </c>
      <c r="D18" s="41" t="s">
        <v>149</v>
      </c>
      <c r="E18" s="41" t="s">
        <v>150</v>
      </c>
      <c r="F18" s="40" t="s">
        <v>151</v>
      </c>
      <c r="G18" s="40" t="s">
        <v>127</v>
      </c>
    </row>
    <row r="19" spans="1:7" ht="90">
      <c r="A19" s="37"/>
      <c r="B19" s="649"/>
      <c r="C19" s="40" t="s">
        <v>152</v>
      </c>
      <c r="D19" s="41" t="s">
        <v>153</v>
      </c>
      <c r="E19" s="41" t="s">
        <v>154</v>
      </c>
      <c r="F19" s="40" t="s">
        <v>155</v>
      </c>
      <c r="G19" s="40" t="s">
        <v>139</v>
      </c>
    </row>
    <row r="20" spans="1:7" ht="105">
      <c r="A20" s="37"/>
      <c r="B20" s="649"/>
      <c r="C20" s="40" t="s">
        <v>156</v>
      </c>
      <c r="D20" s="41" t="s">
        <v>157</v>
      </c>
      <c r="E20" s="41" t="s">
        <v>158</v>
      </c>
      <c r="F20" s="40" t="s">
        <v>159</v>
      </c>
      <c r="G20" s="40" t="s">
        <v>131</v>
      </c>
    </row>
    <row r="21" spans="1:7" ht="90">
      <c r="A21" s="37"/>
      <c r="B21" s="649"/>
      <c r="C21" s="40" t="s">
        <v>160</v>
      </c>
      <c r="D21" s="41" t="s">
        <v>161</v>
      </c>
      <c r="E21" s="41" t="s">
        <v>162</v>
      </c>
      <c r="F21" s="40" t="s">
        <v>159</v>
      </c>
      <c r="G21" s="40" t="s">
        <v>131</v>
      </c>
    </row>
    <row r="22" spans="1:7" ht="195">
      <c r="A22" s="37"/>
      <c r="B22" s="649"/>
      <c r="C22" s="40" t="s">
        <v>163</v>
      </c>
      <c r="D22" s="41" t="s">
        <v>164</v>
      </c>
      <c r="E22" s="41" t="s">
        <v>165</v>
      </c>
      <c r="F22" s="40" t="s">
        <v>166</v>
      </c>
      <c r="G22" s="40" t="s">
        <v>167</v>
      </c>
    </row>
    <row r="23" spans="1:7" ht="30">
      <c r="A23" s="37"/>
      <c r="B23" s="649"/>
      <c r="C23" s="40" t="s">
        <v>168</v>
      </c>
      <c r="D23" s="41" t="s">
        <v>169</v>
      </c>
      <c r="E23" s="41" t="s">
        <v>170</v>
      </c>
      <c r="F23" s="40" t="s">
        <v>171</v>
      </c>
      <c r="G23" s="40" t="s">
        <v>127</v>
      </c>
    </row>
    <row r="24" spans="1:7" ht="165">
      <c r="A24" s="37"/>
      <c r="B24" s="649"/>
      <c r="C24" s="40" t="s">
        <v>172</v>
      </c>
      <c r="D24" s="41" t="s">
        <v>173</v>
      </c>
      <c r="E24" s="41" t="s">
        <v>174</v>
      </c>
      <c r="F24" s="40" t="s">
        <v>175</v>
      </c>
      <c r="G24" s="40" t="s">
        <v>167</v>
      </c>
    </row>
    <row r="25" spans="1:7" ht="300">
      <c r="A25" s="37"/>
      <c r="B25" s="649" t="s">
        <v>143</v>
      </c>
      <c r="C25" s="40" t="s">
        <v>176</v>
      </c>
      <c r="D25" s="41" t="s">
        <v>177</v>
      </c>
      <c r="E25" s="41" t="s">
        <v>178</v>
      </c>
      <c r="F25" s="40" t="s">
        <v>179</v>
      </c>
      <c r="G25" s="40" t="s">
        <v>167</v>
      </c>
    </row>
    <row r="26" spans="1:7" ht="90">
      <c r="A26" s="37"/>
      <c r="B26" s="649"/>
      <c r="C26" s="40" t="s">
        <v>180</v>
      </c>
      <c r="D26" s="41" t="s">
        <v>181</v>
      </c>
      <c r="E26" s="41" t="s">
        <v>182</v>
      </c>
      <c r="F26" s="41" t="s">
        <v>183</v>
      </c>
      <c r="G26" s="40" t="s">
        <v>167</v>
      </c>
    </row>
    <row r="27" spans="1:7" ht="120">
      <c r="A27" s="37"/>
      <c r="B27" s="625" t="s">
        <v>184</v>
      </c>
      <c r="C27" s="40" t="s">
        <v>185</v>
      </c>
      <c r="D27" s="41" t="s">
        <v>186</v>
      </c>
      <c r="E27" s="41" t="s">
        <v>187</v>
      </c>
      <c r="F27" s="40" t="s">
        <v>188</v>
      </c>
      <c r="G27" s="40">
        <v>2018</v>
      </c>
    </row>
    <row r="28" spans="1:7" ht="90">
      <c r="A28" s="37"/>
      <c r="B28" s="626"/>
      <c r="C28" s="40" t="s">
        <v>189</v>
      </c>
      <c r="D28" s="41" t="s">
        <v>190</v>
      </c>
      <c r="E28" s="41" t="s">
        <v>191</v>
      </c>
      <c r="F28" s="40" t="s">
        <v>192</v>
      </c>
      <c r="G28" s="40">
        <v>2018</v>
      </c>
    </row>
    <row r="29" spans="1:7" ht="165">
      <c r="A29" s="37"/>
      <c r="B29" s="42" t="s">
        <v>193</v>
      </c>
      <c r="C29" s="40" t="s">
        <v>194</v>
      </c>
      <c r="D29" s="41" t="s">
        <v>195</v>
      </c>
      <c r="E29" s="41" t="s">
        <v>196</v>
      </c>
      <c r="F29" s="40" t="s">
        <v>197</v>
      </c>
      <c r="G29" s="40">
        <v>2018</v>
      </c>
    </row>
    <row r="30" spans="1:7" ht="150">
      <c r="A30" s="37"/>
      <c r="B30" s="43" t="s">
        <v>198</v>
      </c>
      <c r="C30" s="40" t="s">
        <v>199</v>
      </c>
      <c r="D30" s="41" t="s">
        <v>200</v>
      </c>
      <c r="E30" s="41" t="s">
        <v>201</v>
      </c>
      <c r="F30" s="40" t="s">
        <v>202</v>
      </c>
      <c r="G30" s="40">
        <v>2018</v>
      </c>
    </row>
    <row r="34" spans="1:17">
      <c r="A34" s="44"/>
      <c r="B34" s="44"/>
      <c r="C34" s="44"/>
      <c r="D34" s="44"/>
      <c r="E34" s="44"/>
      <c r="F34" s="44"/>
      <c r="G34" s="44"/>
      <c r="H34" s="44"/>
      <c r="I34" s="44"/>
      <c r="J34" s="44"/>
      <c r="K34" s="44"/>
      <c r="L34" s="44"/>
      <c r="M34" s="44"/>
      <c r="N34" s="44"/>
      <c r="O34" s="44"/>
      <c r="P34" s="44"/>
      <c r="Q34" s="44"/>
    </row>
    <row r="35" spans="1:17" ht="15.6">
      <c r="A35" s="650" t="s">
        <v>203</v>
      </c>
      <c r="B35" s="651"/>
      <c r="C35" s="651"/>
      <c r="D35" s="651"/>
      <c r="E35" s="651"/>
      <c r="F35" s="651"/>
      <c r="G35" s="651"/>
      <c r="H35" s="651"/>
      <c r="I35" s="651"/>
      <c r="J35" s="651"/>
      <c r="K35" s="651"/>
      <c r="L35" s="651"/>
      <c r="M35" s="651"/>
      <c r="N35" s="651"/>
      <c r="O35" s="651"/>
      <c r="P35" s="651"/>
      <c r="Q35" s="651"/>
    </row>
    <row r="36" spans="1:17" ht="15.6">
      <c r="A36" s="45"/>
      <c r="B36" s="46"/>
      <c r="C36" s="46"/>
      <c r="D36" s="46"/>
      <c r="E36" s="46"/>
      <c r="F36" s="46"/>
      <c r="G36" s="46"/>
      <c r="H36" s="46"/>
      <c r="I36" s="46"/>
      <c r="J36" s="46"/>
      <c r="K36" s="46"/>
      <c r="L36" s="46"/>
      <c r="M36" s="44"/>
      <c r="N36" s="44"/>
      <c r="O36" s="44"/>
      <c r="P36" s="44"/>
      <c r="Q36" s="44"/>
    </row>
    <row r="37" spans="1:17" ht="15.6">
      <c r="A37" s="47"/>
      <c r="B37" s="639" t="s">
        <v>204</v>
      </c>
      <c r="C37" s="639"/>
      <c r="D37" s="639"/>
      <c r="E37" s="639"/>
      <c r="F37" s="639"/>
      <c r="G37" s="646" t="s">
        <v>205</v>
      </c>
      <c r="H37" s="647"/>
      <c r="I37" s="647"/>
      <c r="J37" s="648"/>
      <c r="K37" s="47"/>
      <c r="L37" s="46"/>
      <c r="M37" s="44"/>
      <c r="N37" s="44"/>
      <c r="O37" s="44"/>
      <c r="P37" s="44"/>
      <c r="Q37" s="44"/>
    </row>
    <row r="38" spans="1:17" ht="25.2">
      <c r="A38" s="48"/>
      <c r="B38" s="49"/>
      <c r="C38" s="49"/>
      <c r="D38" s="49"/>
      <c r="E38" s="49"/>
      <c r="F38" s="49"/>
      <c r="G38" s="49"/>
      <c r="H38" s="49"/>
      <c r="I38" s="50"/>
      <c r="J38" s="50"/>
      <c r="K38" s="49"/>
      <c r="L38" s="49"/>
      <c r="M38" s="44"/>
      <c r="N38" s="44"/>
      <c r="O38" s="44"/>
      <c r="P38" s="44"/>
      <c r="Q38" s="44"/>
    </row>
    <row r="39" spans="1:17">
      <c r="A39" s="47"/>
      <c r="B39" s="639" t="s">
        <v>206</v>
      </c>
      <c r="C39" s="639"/>
      <c r="D39" s="639"/>
      <c r="E39" s="639"/>
      <c r="F39" s="639"/>
      <c r="G39" s="640" t="s">
        <v>207</v>
      </c>
      <c r="H39" s="641"/>
      <c r="I39" s="642"/>
      <c r="J39" s="51"/>
      <c r="K39" s="47"/>
      <c r="L39" s="52" t="s">
        <v>208</v>
      </c>
      <c r="M39" s="53" t="s">
        <v>209</v>
      </c>
      <c r="N39" s="44"/>
      <c r="O39" s="44"/>
      <c r="P39" s="44"/>
      <c r="Q39" s="44"/>
    </row>
    <row r="40" spans="1:17" ht="15.6">
      <c r="A40" s="54"/>
      <c r="B40" s="55"/>
      <c r="C40" s="44"/>
      <c r="D40" s="44"/>
      <c r="E40" s="44"/>
      <c r="F40" s="56"/>
      <c r="G40" s="55"/>
      <c r="H40" s="55"/>
      <c r="I40" s="55"/>
      <c r="J40" s="56"/>
      <c r="K40" s="57"/>
      <c r="L40" s="56"/>
      <c r="M40" s="56"/>
      <c r="N40" s="44"/>
      <c r="O40" s="44"/>
      <c r="P40" s="44"/>
      <c r="Q40" s="44"/>
    </row>
    <row r="41" spans="1:17" ht="26.4">
      <c r="A41" s="47"/>
      <c r="B41" s="639" t="s">
        <v>210</v>
      </c>
      <c r="C41" s="639"/>
      <c r="D41" s="639"/>
      <c r="E41" s="639"/>
      <c r="F41" s="639"/>
      <c r="G41" s="640" t="s">
        <v>211</v>
      </c>
      <c r="H41" s="641"/>
      <c r="I41" s="642"/>
      <c r="J41" s="58"/>
      <c r="K41" s="59"/>
      <c r="L41" s="52" t="s">
        <v>212</v>
      </c>
      <c r="M41" s="53">
        <v>2018</v>
      </c>
      <c r="N41" s="44"/>
      <c r="O41" s="44"/>
      <c r="P41" s="44"/>
      <c r="Q41" s="44"/>
    </row>
    <row r="42" spans="1:17">
      <c r="A42" s="52"/>
      <c r="B42" s="52"/>
      <c r="C42" s="44"/>
      <c r="D42" s="44"/>
      <c r="E42" s="44"/>
      <c r="F42" s="60"/>
      <c r="G42" s="52"/>
      <c r="H42" s="52"/>
      <c r="I42" s="52"/>
      <c r="J42" s="58"/>
      <c r="K42" s="59"/>
      <c r="L42" s="47"/>
      <c r="M42" s="44"/>
      <c r="N42" s="44"/>
      <c r="O42" s="44"/>
      <c r="P42" s="44"/>
      <c r="Q42" s="44"/>
    </row>
    <row r="43" spans="1:17">
      <c r="A43" s="47"/>
      <c r="B43" s="639" t="s">
        <v>213</v>
      </c>
      <c r="C43" s="639"/>
      <c r="D43" s="639"/>
      <c r="E43" s="639"/>
      <c r="F43" s="639"/>
      <c r="G43" s="643" t="s">
        <v>214</v>
      </c>
      <c r="H43" s="644"/>
      <c r="I43" s="645"/>
      <c r="J43" s="58"/>
      <c r="K43" s="59"/>
      <c r="L43" s="47"/>
      <c r="M43" s="44"/>
      <c r="N43" s="44"/>
      <c r="O43" s="44"/>
      <c r="P43" s="44"/>
      <c r="Q43" s="44"/>
    </row>
    <row r="44" spans="1:17">
      <c r="A44" s="44"/>
      <c r="B44" s="44"/>
      <c r="C44" s="44"/>
      <c r="D44" s="44"/>
      <c r="E44" s="44"/>
      <c r="F44" s="44"/>
      <c r="G44" s="44"/>
      <c r="H44" s="44"/>
      <c r="I44" s="44"/>
      <c r="J44" s="44"/>
      <c r="K44" s="44"/>
      <c r="L44" s="44"/>
      <c r="M44" s="44"/>
      <c r="N44" s="44"/>
      <c r="O44" s="44"/>
      <c r="P44" s="44"/>
      <c r="Q44" s="44"/>
    </row>
    <row r="45" spans="1:17">
      <c r="A45" s="636" t="s">
        <v>215</v>
      </c>
      <c r="B45" s="637"/>
      <c r="C45" s="637"/>
      <c r="D45" s="637"/>
      <c r="E45" s="637"/>
      <c r="F45" s="637"/>
      <c r="G45" s="637"/>
      <c r="H45" s="638"/>
      <c r="I45" s="636" t="s">
        <v>216</v>
      </c>
      <c r="J45" s="637"/>
      <c r="K45" s="637"/>
      <c r="L45" s="637"/>
      <c r="M45" s="638"/>
      <c r="N45" s="636" t="s">
        <v>217</v>
      </c>
      <c r="O45" s="637"/>
      <c r="P45" s="637"/>
      <c r="Q45" s="638"/>
    </row>
    <row r="46" spans="1:17" ht="36">
      <c r="A46" s="636" t="s">
        <v>218</v>
      </c>
      <c r="B46" s="637"/>
      <c r="C46" s="638"/>
      <c r="D46" s="636" t="s">
        <v>219</v>
      </c>
      <c r="E46" s="638"/>
      <c r="F46" s="636" t="s">
        <v>220</v>
      </c>
      <c r="G46" s="638"/>
      <c r="H46" s="61" t="s">
        <v>221</v>
      </c>
      <c r="I46" s="61" t="s">
        <v>222</v>
      </c>
      <c r="J46" s="61" t="s">
        <v>223</v>
      </c>
      <c r="K46" s="61" t="s">
        <v>224</v>
      </c>
      <c r="L46" s="61" t="s">
        <v>225</v>
      </c>
      <c r="M46" s="61" t="s">
        <v>226</v>
      </c>
      <c r="N46" s="61" t="s">
        <v>227</v>
      </c>
      <c r="O46" s="61" t="s">
        <v>228</v>
      </c>
      <c r="P46" s="61" t="s">
        <v>229</v>
      </c>
      <c r="Q46" s="61" t="s">
        <v>230</v>
      </c>
    </row>
    <row r="47" spans="1:17" ht="148.19999999999999">
      <c r="A47" s="631" t="s">
        <v>231</v>
      </c>
      <c r="B47" s="632"/>
      <c r="C47" s="633"/>
      <c r="D47" s="634">
        <v>16544</v>
      </c>
      <c r="E47" s="635"/>
      <c r="F47" s="631" t="s">
        <v>232</v>
      </c>
      <c r="G47" s="633"/>
      <c r="H47" s="62" t="s">
        <v>233</v>
      </c>
      <c r="I47" s="63" t="s">
        <v>234</v>
      </c>
      <c r="J47" s="63" t="s">
        <v>235</v>
      </c>
      <c r="K47" s="63" t="s">
        <v>236</v>
      </c>
      <c r="L47" s="64" t="s">
        <v>237</v>
      </c>
      <c r="M47" s="64" t="s">
        <v>238</v>
      </c>
      <c r="N47" s="65" t="s">
        <v>239</v>
      </c>
      <c r="O47" s="65" t="s">
        <v>240</v>
      </c>
      <c r="P47" s="65" t="s">
        <v>241</v>
      </c>
      <c r="Q47" s="64" t="s">
        <v>242</v>
      </c>
    </row>
    <row r="48" spans="1:17" ht="136.80000000000001">
      <c r="A48" s="631" t="s">
        <v>231</v>
      </c>
      <c r="B48" s="632"/>
      <c r="C48" s="633"/>
      <c r="D48" s="634">
        <v>23799</v>
      </c>
      <c r="E48" s="635"/>
      <c r="F48" s="631" t="s">
        <v>243</v>
      </c>
      <c r="G48" s="633"/>
      <c r="H48" s="62" t="s">
        <v>233</v>
      </c>
      <c r="I48" s="63" t="s">
        <v>244</v>
      </c>
      <c r="J48" s="66" t="s">
        <v>245</v>
      </c>
      <c r="K48" s="63" t="s">
        <v>236</v>
      </c>
      <c r="L48" s="64" t="s">
        <v>237</v>
      </c>
      <c r="M48" s="64" t="s">
        <v>246</v>
      </c>
      <c r="N48" s="65" t="s">
        <v>239</v>
      </c>
      <c r="O48" s="65" t="s">
        <v>240</v>
      </c>
      <c r="P48" s="65" t="s">
        <v>241</v>
      </c>
      <c r="Q48" s="64" t="s">
        <v>247</v>
      </c>
    </row>
    <row r="49" spans="1:17" ht="148.19999999999999">
      <c r="A49" s="631" t="s">
        <v>231</v>
      </c>
      <c r="B49" s="632"/>
      <c r="C49" s="633"/>
      <c r="D49" s="634">
        <v>24226</v>
      </c>
      <c r="E49" s="635"/>
      <c r="F49" s="631" t="s">
        <v>248</v>
      </c>
      <c r="G49" s="633"/>
      <c r="H49" s="62" t="s">
        <v>233</v>
      </c>
      <c r="I49" s="63" t="s">
        <v>249</v>
      </c>
      <c r="J49" s="63" t="s">
        <v>235</v>
      </c>
      <c r="K49" s="63" t="s">
        <v>236</v>
      </c>
      <c r="L49" s="64" t="s">
        <v>237</v>
      </c>
      <c r="M49" s="64" t="s">
        <v>238</v>
      </c>
      <c r="N49" s="65" t="s">
        <v>239</v>
      </c>
      <c r="O49" s="65" t="s">
        <v>240</v>
      </c>
      <c r="P49" s="65" t="s">
        <v>241</v>
      </c>
      <c r="Q49" s="64" t="s">
        <v>242</v>
      </c>
    </row>
    <row r="50" spans="1:17" ht="148.19999999999999">
      <c r="A50" s="631" t="s">
        <v>231</v>
      </c>
      <c r="B50" s="632"/>
      <c r="C50" s="633"/>
      <c r="D50" s="634">
        <v>24227</v>
      </c>
      <c r="E50" s="635"/>
      <c r="F50" s="631" t="s">
        <v>250</v>
      </c>
      <c r="G50" s="633"/>
      <c r="H50" s="62" t="s">
        <v>233</v>
      </c>
      <c r="I50" s="63" t="s">
        <v>249</v>
      </c>
      <c r="J50" s="63" t="s">
        <v>235</v>
      </c>
      <c r="K50" s="63" t="s">
        <v>236</v>
      </c>
      <c r="L50" s="64" t="s">
        <v>237</v>
      </c>
      <c r="M50" s="64" t="s">
        <v>238</v>
      </c>
      <c r="N50" s="65" t="s">
        <v>239</v>
      </c>
      <c r="O50" s="65" t="s">
        <v>240</v>
      </c>
      <c r="P50" s="65" t="s">
        <v>241</v>
      </c>
      <c r="Q50" s="64" t="s">
        <v>242</v>
      </c>
    </row>
    <row r="51" spans="1:17" ht="148.19999999999999">
      <c r="A51" s="631" t="s">
        <v>251</v>
      </c>
      <c r="B51" s="632"/>
      <c r="C51" s="633"/>
      <c r="D51" s="634">
        <v>28561</v>
      </c>
      <c r="E51" s="635"/>
      <c r="F51" s="631" t="s">
        <v>252</v>
      </c>
      <c r="G51" s="633"/>
      <c r="H51" s="62" t="s">
        <v>233</v>
      </c>
      <c r="I51" s="63" t="s">
        <v>249</v>
      </c>
      <c r="J51" s="63" t="s">
        <v>235</v>
      </c>
      <c r="K51" s="63" t="s">
        <v>236</v>
      </c>
      <c r="L51" s="64" t="s">
        <v>237</v>
      </c>
      <c r="M51" s="64" t="s">
        <v>238</v>
      </c>
      <c r="N51" s="65" t="s">
        <v>239</v>
      </c>
      <c r="O51" s="65" t="s">
        <v>240</v>
      </c>
      <c r="P51" s="65" t="s">
        <v>241</v>
      </c>
      <c r="Q51" s="64" t="s">
        <v>242</v>
      </c>
    </row>
    <row r="54" spans="1:17" ht="17.399999999999999">
      <c r="A54" s="37"/>
      <c r="B54" s="37"/>
      <c r="C54" s="67" t="s">
        <v>98</v>
      </c>
      <c r="D54" s="67"/>
      <c r="E54" s="67"/>
      <c r="F54" s="37"/>
      <c r="G54" s="37"/>
    </row>
    <row r="55" spans="1:17" ht="17.399999999999999">
      <c r="A55" s="37"/>
      <c r="B55" s="37"/>
      <c r="C55" s="620" t="s">
        <v>99</v>
      </c>
      <c r="D55" s="620"/>
      <c r="E55" s="620"/>
      <c r="F55" s="37"/>
      <c r="G55" s="37"/>
    </row>
    <row r="56" spans="1:17" ht="17.399999999999999">
      <c r="A56" s="37"/>
      <c r="B56" s="37"/>
      <c r="C56" s="620" t="s">
        <v>253</v>
      </c>
      <c r="D56" s="620"/>
      <c r="E56" s="620"/>
      <c r="F56" s="37"/>
      <c r="G56" s="37"/>
    </row>
    <row r="57" spans="1:17" ht="28.2">
      <c r="A57" s="37"/>
      <c r="B57" s="621" t="s">
        <v>101</v>
      </c>
      <c r="C57" s="621"/>
      <c r="D57" s="621"/>
      <c r="E57" s="621"/>
      <c r="F57" s="621"/>
      <c r="G57" s="621"/>
    </row>
    <row r="58" spans="1:17" ht="22.8">
      <c r="A58" s="37"/>
      <c r="B58" s="622" t="s">
        <v>254</v>
      </c>
      <c r="C58" s="622"/>
      <c r="D58" s="622"/>
      <c r="E58" s="622"/>
      <c r="F58" s="622"/>
      <c r="G58" s="622"/>
    </row>
    <row r="59" spans="1:17" ht="31.2">
      <c r="A59" s="37"/>
      <c r="B59" s="38" t="s">
        <v>103</v>
      </c>
      <c r="C59" s="623" t="s">
        <v>104</v>
      </c>
      <c r="D59" s="624"/>
      <c r="E59" s="38" t="s">
        <v>105</v>
      </c>
      <c r="F59" s="38" t="s">
        <v>106</v>
      </c>
      <c r="G59" s="38" t="s">
        <v>107</v>
      </c>
    </row>
    <row r="60" spans="1:17" ht="225">
      <c r="A60" s="37"/>
      <c r="B60" s="627" t="s">
        <v>255</v>
      </c>
      <c r="C60" s="40" t="s">
        <v>256</v>
      </c>
      <c r="D60" s="41" t="s">
        <v>257</v>
      </c>
      <c r="E60" s="41" t="s">
        <v>258</v>
      </c>
      <c r="F60" s="43" t="s">
        <v>259</v>
      </c>
      <c r="G60" s="43" t="s">
        <v>260</v>
      </c>
    </row>
    <row r="61" spans="1:17" ht="409.6">
      <c r="A61" s="37"/>
      <c r="B61" s="628"/>
      <c r="C61" s="40" t="s">
        <v>261</v>
      </c>
      <c r="D61" s="41" t="s">
        <v>262</v>
      </c>
      <c r="E61" s="41" t="s">
        <v>263</v>
      </c>
      <c r="F61" s="43" t="s">
        <v>264</v>
      </c>
      <c r="G61" s="43" t="s">
        <v>265</v>
      </c>
    </row>
    <row r="62" spans="1:17" ht="165">
      <c r="A62" s="37"/>
      <c r="B62" s="68" t="s">
        <v>266</v>
      </c>
      <c r="C62" s="40" t="s">
        <v>123</v>
      </c>
      <c r="D62" s="41" t="s">
        <v>267</v>
      </c>
      <c r="E62" s="41" t="s">
        <v>268</v>
      </c>
      <c r="F62" s="40" t="s">
        <v>269</v>
      </c>
      <c r="G62" s="40" t="s">
        <v>270</v>
      </c>
    </row>
    <row r="63" spans="1:17" ht="270">
      <c r="A63" s="37"/>
      <c r="B63" s="68" t="s">
        <v>271</v>
      </c>
      <c r="C63" s="40" t="s">
        <v>185</v>
      </c>
      <c r="D63" s="41" t="s">
        <v>272</v>
      </c>
      <c r="E63" s="41" t="s">
        <v>273</v>
      </c>
      <c r="F63" s="43" t="s">
        <v>274</v>
      </c>
      <c r="G63" s="43" t="s">
        <v>72</v>
      </c>
    </row>
    <row r="64" spans="1:17" ht="60">
      <c r="A64" s="37"/>
      <c r="B64" s="627" t="s">
        <v>275</v>
      </c>
      <c r="C64" s="40" t="s">
        <v>194</v>
      </c>
      <c r="D64" s="41" t="s">
        <v>276</v>
      </c>
      <c r="E64" s="41" t="s">
        <v>277</v>
      </c>
      <c r="F64" s="43" t="s">
        <v>278</v>
      </c>
      <c r="G64" s="43" t="s">
        <v>279</v>
      </c>
    </row>
    <row r="65" spans="1:8" ht="120">
      <c r="A65" s="37"/>
      <c r="B65" s="629"/>
      <c r="C65" s="40" t="s">
        <v>280</v>
      </c>
      <c r="D65" s="41" t="s">
        <v>281</v>
      </c>
      <c r="E65" s="69" t="s">
        <v>282</v>
      </c>
      <c r="F65" s="43" t="s">
        <v>283</v>
      </c>
      <c r="G65" s="43" t="s">
        <v>284</v>
      </c>
    </row>
    <row r="69" spans="1:8" ht="17.399999999999999">
      <c r="B69" s="37"/>
      <c r="C69" s="37"/>
      <c r="D69" s="67" t="s">
        <v>98</v>
      </c>
      <c r="E69" s="67"/>
      <c r="F69" s="67"/>
      <c r="G69" s="37"/>
      <c r="H69" s="37"/>
    </row>
    <row r="70" spans="1:8" ht="17.399999999999999">
      <c r="B70" s="37"/>
      <c r="C70" s="37"/>
      <c r="D70" s="620" t="s">
        <v>99</v>
      </c>
      <c r="E70" s="620"/>
      <c r="F70" s="620"/>
      <c r="G70" s="37"/>
      <c r="H70" s="37"/>
    </row>
    <row r="71" spans="1:8" ht="17.399999999999999">
      <c r="B71" s="37"/>
      <c r="C71" s="37"/>
      <c r="D71" s="620" t="s">
        <v>100</v>
      </c>
      <c r="E71" s="620"/>
      <c r="F71" s="620"/>
      <c r="G71" s="37"/>
      <c r="H71" s="37"/>
    </row>
    <row r="72" spans="1:8" ht="28.2">
      <c r="B72" s="37"/>
      <c r="C72" s="621" t="s">
        <v>101</v>
      </c>
      <c r="D72" s="621"/>
      <c r="E72" s="621"/>
      <c r="F72" s="621"/>
      <c r="G72" s="621"/>
      <c r="H72" s="621"/>
    </row>
    <row r="73" spans="1:8" ht="22.8">
      <c r="B73" s="37"/>
      <c r="C73" s="622" t="s">
        <v>285</v>
      </c>
      <c r="D73" s="622"/>
      <c r="E73" s="622"/>
      <c r="F73" s="622"/>
      <c r="G73" s="622"/>
      <c r="H73" s="622"/>
    </row>
    <row r="74" spans="1:8" ht="46.8">
      <c r="B74" s="37"/>
      <c r="C74" s="38" t="s">
        <v>103</v>
      </c>
      <c r="D74" s="623" t="s">
        <v>104</v>
      </c>
      <c r="E74" s="624"/>
      <c r="F74" s="38" t="s">
        <v>105</v>
      </c>
      <c r="G74" s="38" t="s">
        <v>106</v>
      </c>
      <c r="H74" s="38" t="s">
        <v>107</v>
      </c>
    </row>
    <row r="75" spans="1:8" ht="90">
      <c r="B75" s="37"/>
      <c r="C75" s="625" t="s">
        <v>286</v>
      </c>
      <c r="D75" s="43" t="s">
        <v>256</v>
      </c>
      <c r="E75" s="41" t="s">
        <v>287</v>
      </c>
      <c r="F75" s="41" t="s">
        <v>288</v>
      </c>
      <c r="G75" s="43" t="s">
        <v>289</v>
      </c>
      <c r="H75" s="43" t="s">
        <v>260</v>
      </c>
    </row>
    <row r="76" spans="1:8" ht="60">
      <c r="B76" s="37"/>
      <c r="C76" s="626"/>
      <c r="D76" s="43" t="s">
        <v>261</v>
      </c>
      <c r="E76" s="41" t="s">
        <v>290</v>
      </c>
      <c r="F76" s="41" t="s">
        <v>291</v>
      </c>
      <c r="G76" s="43" t="s">
        <v>292</v>
      </c>
      <c r="H76" s="43">
        <v>2018</v>
      </c>
    </row>
    <row r="77" spans="1:8" ht="409.6">
      <c r="B77" s="37"/>
      <c r="C77" s="42" t="s">
        <v>293</v>
      </c>
      <c r="D77" s="43" t="s">
        <v>123</v>
      </c>
      <c r="E77" s="41" t="s">
        <v>294</v>
      </c>
      <c r="F77" s="41" t="s">
        <v>295</v>
      </c>
      <c r="G77" s="43" t="s">
        <v>296</v>
      </c>
      <c r="H77" s="43" t="s">
        <v>265</v>
      </c>
    </row>
    <row r="78" spans="1:8" ht="90">
      <c r="B78" s="37"/>
      <c r="C78" s="42" t="s">
        <v>297</v>
      </c>
      <c r="D78" s="43" t="s">
        <v>185</v>
      </c>
      <c r="E78" s="41" t="s">
        <v>298</v>
      </c>
      <c r="F78" s="41" t="s">
        <v>299</v>
      </c>
      <c r="G78" s="43" t="s">
        <v>300</v>
      </c>
      <c r="H78" s="43" t="s">
        <v>301</v>
      </c>
    </row>
    <row r="79" spans="1:8" ht="75">
      <c r="B79" s="37"/>
      <c r="C79" s="42" t="s">
        <v>302</v>
      </c>
      <c r="D79" s="43" t="s">
        <v>194</v>
      </c>
      <c r="E79" s="41" t="s">
        <v>303</v>
      </c>
      <c r="F79" s="41" t="s">
        <v>304</v>
      </c>
      <c r="G79" s="43" t="s">
        <v>305</v>
      </c>
      <c r="H79" s="43">
        <v>2018</v>
      </c>
    </row>
    <row r="80" spans="1:8" ht="75">
      <c r="B80" s="37"/>
      <c r="C80" s="630" t="s">
        <v>306</v>
      </c>
      <c r="D80" s="43" t="s">
        <v>199</v>
      </c>
      <c r="E80" s="41" t="s">
        <v>307</v>
      </c>
      <c r="F80" s="41" t="s">
        <v>308</v>
      </c>
      <c r="G80" s="43" t="s">
        <v>309</v>
      </c>
      <c r="H80" s="43" t="s">
        <v>131</v>
      </c>
    </row>
    <row r="81" spans="2:9" ht="75">
      <c r="B81" s="37"/>
      <c r="C81" s="630"/>
      <c r="D81" s="43" t="s">
        <v>310</v>
      </c>
      <c r="E81" s="41" t="s">
        <v>311</v>
      </c>
      <c r="F81" s="41" t="s">
        <v>312</v>
      </c>
      <c r="G81" s="43" t="s">
        <v>313</v>
      </c>
      <c r="H81" s="43" t="s">
        <v>314</v>
      </c>
    </row>
    <row r="84" spans="2:9" ht="17.399999999999999">
      <c r="B84" s="37"/>
      <c r="C84" s="37"/>
      <c r="D84" s="67" t="s">
        <v>98</v>
      </c>
      <c r="E84" s="67"/>
      <c r="F84" s="67"/>
      <c r="G84" s="37"/>
      <c r="H84" s="37"/>
      <c r="I84" s="70"/>
    </row>
    <row r="85" spans="2:9" ht="17.399999999999999">
      <c r="B85" s="37"/>
      <c r="C85" s="37"/>
      <c r="D85" s="620" t="s">
        <v>99</v>
      </c>
      <c r="E85" s="620"/>
      <c r="F85" s="620"/>
      <c r="G85" s="37"/>
      <c r="H85" s="37"/>
      <c r="I85" s="70"/>
    </row>
    <row r="86" spans="2:9" ht="17.399999999999999">
      <c r="B86" s="37"/>
      <c r="C86" s="37"/>
      <c r="D86" s="620" t="s">
        <v>315</v>
      </c>
      <c r="E86" s="620"/>
      <c r="F86" s="620"/>
      <c r="G86" s="37"/>
      <c r="H86" s="37"/>
      <c r="I86" s="70"/>
    </row>
    <row r="87" spans="2:9" ht="28.2">
      <c r="B87" s="37"/>
      <c r="C87" s="621" t="s">
        <v>316</v>
      </c>
      <c r="D87" s="621"/>
      <c r="E87" s="621"/>
      <c r="F87" s="621"/>
      <c r="G87" s="621"/>
      <c r="H87" s="621"/>
      <c r="I87" s="621"/>
    </row>
    <row r="88" spans="2:9" ht="22.8">
      <c r="B88" s="37"/>
      <c r="C88" s="622" t="s">
        <v>317</v>
      </c>
      <c r="D88" s="622"/>
      <c r="E88" s="622"/>
      <c r="F88" s="622"/>
      <c r="G88" s="622"/>
      <c r="H88" s="622"/>
      <c r="I88" s="622"/>
    </row>
    <row r="89" spans="2:9" ht="46.8">
      <c r="B89" s="37"/>
      <c r="C89" s="38" t="s">
        <v>103</v>
      </c>
      <c r="D89" s="623" t="s">
        <v>104</v>
      </c>
      <c r="E89" s="624"/>
      <c r="F89" s="38" t="s">
        <v>105</v>
      </c>
      <c r="G89" s="38" t="s">
        <v>318</v>
      </c>
      <c r="H89" s="38" t="s">
        <v>106</v>
      </c>
      <c r="I89" s="38" t="s">
        <v>107</v>
      </c>
    </row>
    <row r="90" spans="2:9" ht="90">
      <c r="B90" s="37"/>
      <c r="C90" s="625" t="s">
        <v>319</v>
      </c>
      <c r="D90" s="43" t="s">
        <v>256</v>
      </c>
      <c r="E90" s="71" t="s">
        <v>320</v>
      </c>
      <c r="F90" s="43" t="s">
        <v>321</v>
      </c>
      <c r="G90" s="43" t="s">
        <v>322</v>
      </c>
      <c r="H90" s="43" t="s">
        <v>37</v>
      </c>
      <c r="I90" s="43" t="s">
        <v>323</v>
      </c>
    </row>
    <row r="91" spans="2:9" ht="75">
      <c r="B91" s="37"/>
      <c r="C91" s="626"/>
      <c r="D91" s="43" t="s">
        <v>261</v>
      </c>
      <c r="E91" s="71" t="s">
        <v>324</v>
      </c>
      <c r="F91" s="43" t="s">
        <v>325</v>
      </c>
      <c r="G91" s="43" t="s">
        <v>326</v>
      </c>
      <c r="H91" s="43" t="s">
        <v>37</v>
      </c>
      <c r="I91" s="43" t="s">
        <v>265</v>
      </c>
    </row>
    <row r="92" spans="2:9" ht="180">
      <c r="B92" s="37"/>
      <c r="C92" s="626"/>
      <c r="D92" s="43" t="s">
        <v>327</v>
      </c>
      <c r="E92" s="71" t="s">
        <v>328</v>
      </c>
      <c r="F92" s="43" t="s">
        <v>329</v>
      </c>
      <c r="G92" s="43" t="s">
        <v>330</v>
      </c>
      <c r="H92" s="43" t="s">
        <v>331</v>
      </c>
      <c r="I92" s="43" t="s">
        <v>265</v>
      </c>
    </row>
    <row r="93" spans="2:9" ht="150">
      <c r="B93" s="37"/>
      <c r="C93" s="626"/>
      <c r="D93" s="43" t="s">
        <v>332</v>
      </c>
      <c r="E93" s="71" t="s">
        <v>333</v>
      </c>
      <c r="F93" s="43" t="s">
        <v>334</v>
      </c>
      <c r="G93" s="43" t="s">
        <v>335</v>
      </c>
      <c r="H93" s="43" t="s">
        <v>336</v>
      </c>
      <c r="I93" s="43" t="s">
        <v>265</v>
      </c>
    </row>
    <row r="94" spans="2:9" ht="120">
      <c r="B94" s="37"/>
      <c r="C94" s="626"/>
      <c r="D94" s="43" t="s">
        <v>337</v>
      </c>
      <c r="E94" s="71" t="s">
        <v>338</v>
      </c>
      <c r="F94" s="43" t="s">
        <v>339</v>
      </c>
      <c r="G94" s="43" t="s">
        <v>340</v>
      </c>
      <c r="H94" s="43" t="s">
        <v>341</v>
      </c>
      <c r="I94" s="43" t="s">
        <v>265</v>
      </c>
    </row>
    <row r="95" spans="2:9" ht="180">
      <c r="B95" s="37"/>
      <c r="C95" s="42" t="s">
        <v>342</v>
      </c>
      <c r="D95" s="43" t="s">
        <v>123</v>
      </c>
      <c r="E95" s="71" t="s">
        <v>343</v>
      </c>
      <c r="F95" s="71" t="s">
        <v>344</v>
      </c>
      <c r="G95" s="71" t="s">
        <v>345</v>
      </c>
      <c r="H95" s="71" t="s">
        <v>346</v>
      </c>
      <c r="I95" s="43" t="s">
        <v>347</v>
      </c>
    </row>
    <row r="96" spans="2:9" ht="105">
      <c r="B96" s="37"/>
      <c r="C96" s="42" t="s">
        <v>348</v>
      </c>
      <c r="D96" s="43" t="s">
        <v>185</v>
      </c>
      <c r="E96" s="43" t="s">
        <v>349</v>
      </c>
      <c r="F96" s="43" t="s">
        <v>350</v>
      </c>
      <c r="G96" s="43" t="s">
        <v>351</v>
      </c>
      <c r="H96" s="43" t="s">
        <v>352</v>
      </c>
      <c r="I96" s="43" t="s">
        <v>353</v>
      </c>
    </row>
    <row r="97" spans="2:9" ht="105">
      <c r="B97" s="37"/>
      <c r="C97" s="42" t="s">
        <v>354</v>
      </c>
      <c r="D97" s="43" t="s">
        <v>194</v>
      </c>
      <c r="E97" s="43" t="s">
        <v>355</v>
      </c>
      <c r="F97" s="43" t="s">
        <v>356</v>
      </c>
      <c r="G97" s="43" t="s">
        <v>357</v>
      </c>
      <c r="H97" s="43" t="s">
        <v>37</v>
      </c>
      <c r="I97" s="43" t="s">
        <v>347</v>
      </c>
    </row>
    <row r="98" spans="2:9" ht="150">
      <c r="B98" s="37"/>
      <c r="C98" s="43" t="s">
        <v>358</v>
      </c>
      <c r="D98" s="43" t="s">
        <v>199</v>
      </c>
      <c r="E98" s="43" t="s">
        <v>359</v>
      </c>
      <c r="F98" s="43" t="s">
        <v>360</v>
      </c>
      <c r="G98" s="43" t="s">
        <v>361</v>
      </c>
      <c r="H98" s="43" t="s">
        <v>362</v>
      </c>
      <c r="I98" s="43" t="s">
        <v>260</v>
      </c>
    </row>
  </sheetData>
  <mergeCells count="60">
    <mergeCell ref="B37:F37"/>
    <mergeCell ref="G37:J37"/>
    <mergeCell ref="C1:E1"/>
    <mergeCell ref="C2:E2"/>
    <mergeCell ref="C3:E3"/>
    <mergeCell ref="B5:G5"/>
    <mergeCell ref="B6:G6"/>
    <mergeCell ref="C7:D7"/>
    <mergeCell ref="B12:B16"/>
    <mergeCell ref="B17:B24"/>
    <mergeCell ref="B25:B26"/>
    <mergeCell ref="B27:B28"/>
    <mergeCell ref="A35:Q35"/>
    <mergeCell ref="B39:F39"/>
    <mergeCell ref="G39:I39"/>
    <mergeCell ref="B41:F41"/>
    <mergeCell ref="G41:I41"/>
    <mergeCell ref="B43:F43"/>
    <mergeCell ref="G43:I43"/>
    <mergeCell ref="A45:H45"/>
    <mergeCell ref="I45:M45"/>
    <mergeCell ref="N45:Q45"/>
    <mergeCell ref="A46:C46"/>
    <mergeCell ref="D46:E46"/>
    <mergeCell ref="F46:G46"/>
    <mergeCell ref="A47:C47"/>
    <mergeCell ref="D47:E47"/>
    <mergeCell ref="F47:G47"/>
    <mergeCell ref="A48:C48"/>
    <mergeCell ref="D48:E48"/>
    <mergeCell ref="F48:G48"/>
    <mergeCell ref="B57:G57"/>
    <mergeCell ref="A49:C49"/>
    <mergeCell ref="D49:E49"/>
    <mergeCell ref="F49:G49"/>
    <mergeCell ref="A50:C50"/>
    <mergeCell ref="D50:E50"/>
    <mergeCell ref="F50:G50"/>
    <mergeCell ref="A51:C51"/>
    <mergeCell ref="D51:E51"/>
    <mergeCell ref="F51:G51"/>
    <mergeCell ref="C55:E55"/>
    <mergeCell ref="C56:E56"/>
    <mergeCell ref="D85:F85"/>
    <mergeCell ref="B58:G58"/>
    <mergeCell ref="C59:D59"/>
    <mergeCell ref="B60:B61"/>
    <mergeCell ref="B64:B65"/>
    <mergeCell ref="D70:F70"/>
    <mergeCell ref="D71:F71"/>
    <mergeCell ref="C72:H72"/>
    <mergeCell ref="C73:H73"/>
    <mergeCell ref="D74:E74"/>
    <mergeCell ref="C75:C76"/>
    <mergeCell ref="C80:C81"/>
    <mergeCell ref="D86:F86"/>
    <mergeCell ref="C87:I87"/>
    <mergeCell ref="C88:I88"/>
    <mergeCell ref="D89:E89"/>
    <mergeCell ref="C90:C94"/>
  </mergeCells>
  <dataValidations count="5">
    <dataValidation type="list" allowBlank="1" showInputMessage="1" showErrorMessage="1" sqref="M41" xr:uid="{00000000-0002-0000-0900-000000000000}">
      <formula1>vigencias</formula1>
    </dataValidation>
    <dataValidation type="list" allowBlank="1" showInputMessage="1" showErrorMessage="1" sqref="K41:K43" xr:uid="{00000000-0002-0000-0900-000001000000}">
      <formula1>nivel</formula1>
    </dataValidation>
    <dataValidation type="list" allowBlank="1" showInputMessage="1" showErrorMessage="1" sqref="M39" xr:uid="{00000000-0002-0000-0900-000002000000}">
      <formula1>orden</formula1>
    </dataValidation>
    <dataValidation type="list" allowBlank="1" showInputMessage="1" showErrorMessage="1" sqref="G39:I39" xr:uid="{00000000-0002-0000-0900-000003000000}">
      <formula1>sector</formula1>
    </dataValidation>
    <dataValidation type="list" allowBlank="1" showInputMessage="1" showErrorMessage="1" sqref="G41:I41" xr:uid="{00000000-0002-0000-0900-000004000000}">
      <formula1>departamentos</formula1>
    </dataValidation>
  </dataValidation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5"/>
  <sheetViews>
    <sheetView workbookViewId="0">
      <selection activeCell="C5" sqref="C5:D7"/>
    </sheetView>
  </sheetViews>
  <sheetFormatPr baseColWidth="10" defaultRowHeight="14.4"/>
  <sheetData>
    <row r="1" spans="1:20" ht="15" customHeight="1">
      <c r="A1" s="614" t="s">
        <v>73</v>
      </c>
      <c r="B1" s="614"/>
      <c r="C1" s="616" t="s">
        <v>82</v>
      </c>
      <c r="D1" s="616"/>
      <c r="E1" s="616" t="s">
        <v>83</v>
      </c>
      <c r="F1" s="616"/>
      <c r="G1" s="616" t="s">
        <v>83</v>
      </c>
      <c r="H1" s="616"/>
      <c r="I1" s="616" t="s">
        <v>83</v>
      </c>
      <c r="J1" s="616"/>
      <c r="K1" s="616" t="s">
        <v>83</v>
      </c>
      <c r="L1" s="616"/>
      <c r="M1" s="616" t="s">
        <v>83</v>
      </c>
      <c r="N1" s="616"/>
      <c r="O1" s="616" t="s">
        <v>84</v>
      </c>
      <c r="P1" s="616"/>
      <c r="Q1" s="616" t="s">
        <v>84</v>
      </c>
      <c r="R1" s="616"/>
      <c r="S1" s="616" t="s">
        <v>84</v>
      </c>
      <c r="T1" s="616"/>
    </row>
    <row r="2" spans="1:20">
      <c r="A2" s="614"/>
      <c r="B2" s="614"/>
      <c r="C2" s="616"/>
      <c r="D2" s="616"/>
      <c r="E2" s="616"/>
      <c r="F2" s="616"/>
      <c r="G2" s="616"/>
      <c r="H2" s="616"/>
      <c r="I2" s="616"/>
      <c r="J2" s="616"/>
      <c r="K2" s="616"/>
      <c r="L2" s="616"/>
      <c r="M2" s="616"/>
      <c r="N2" s="616"/>
      <c r="O2" s="616"/>
      <c r="P2" s="616"/>
      <c r="Q2" s="616"/>
      <c r="R2" s="616"/>
      <c r="S2" s="616"/>
      <c r="T2" s="616"/>
    </row>
    <row r="3" spans="1:20">
      <c r="A3" s="614" t="s">
        <v>74</v>
      </c>
      <c r="B3" s="614"/>
      <c r="C3" s="616"/>
      <c r="D3" s="616"/>
      <c r="E3" s="616"/>
      <c r="F3" s="616"/>
      <c r="G3" s="616"/>
      <c r="H3" s="616"/>
      <c r="I3" s="616"/>
      <c r="J3" s="616"/>
      <c r="K3" s="616"/>
      <c r="L3" s="616"/>
      <c r="M3" s="616"/>
      <c r="N3" s="616"/>
      <c r="O3" s="616"/>
      <c r="P3" s="616"/>
      <c r="Q3" s="616"/>
      <c r="R3" s="616"/>
      <c r="S3" s="616"/>
      <c r="T3" s="616"/>
    </row>
    <row r="4" spans="1:20">
      <c r="A4" s="614"/>
      <c r="B4" s="614"/>
      <c r="C4" s="614">
        <v>2016</v>
      </c>
      <c r="D4" s="614"/>
      <c r="E4" s="614">
        <v>2017</v>
      </c>
      <c r="F4" s="614"/>
      <c r="G4" s="614">
        <v>2018</v>
      </c>
      <c r="H4" s="614"/>
      <c r="I4" s="614">
        <v>2019</v>
      </c>
      <c r="J4" s="614"/>
      <c r="K4" s="614">
        <v>2020</v>
      </c>
      <c r="L4" s="614"/>
      <c r="M4" s="614">
        <v>2021</v>
      </c>
      <c r="N4" s="614"/>
      <c r="O4" s="614">
        <v>2022</v>
      </c>
      <c r="P4" s="614"/>
      <c r="Q4" s="614">
        <v>2023</v>
      </c>
      <c r="R4" s="614"/>
      <c r="S4" s="614">
        <v>2024</v>
      </c>
      <c r="T4" s="614"/>
    </row>
    <row r="5" spans="1:20">
      <c r="A5" s="615" t="s">
        <v>75</v>
      </c>
      <c r="B5" s="615"/>
      <c r="C5" s="614"/>
      <c r="D5" s="614"/>
      <c r="E5" s="614"/>
      <c r="F5" s="614"/>
      <c r="G5" s="614"/>
      <c r="H5" s="614"/>
      <c r="I5" s="614"/>
      <c r="J5" s="614"/>
      <c r="K5" s="614"/>
      <c r="L5" s="614"/>
      <c r="M5" s="614"/>
      <c r="N5" s="614"/>
      <c r="O5" s="614"/>
      <c r="P5" s="614"/>
      <c r="Q5" s="614"/>
      <c r="R5" s="614"/>
      <c r="S5" s="614"/>
      <c r="T5" s="614"/>
    </row>
    <row r="6" spans="1:20">
      <c r="A6" s="615"/>
      <c r="B6" s="615"/>
      <c r="C6" s="614"/>
      <c r="D6" s="614"/>
      <c r="E6" s="614"/>
      <c r="F6" s="614"/>
      <c r="G6" s="614"/>
      <c r="H6" s="614"/>
      <c r="I6" s="614"/>
      <c r="J6" s="614"/>
      <c r="K6" s="614"/>
      <c r="L6" s="614"/>
      <c r="M6" s="614"/>
      <c r="N6" s="614"/>
      <c r="O6" s="614"/>
      <c r="P6" s="614"/>
      <c r="Q6" s="614"/>
      <c r="R6" s="614"/>
      <c r="S6" s="614"/>
      <c r="T6" s="614"/>
    </row>
    <row r="7" spans="1:20">
      <c r="A7" s="615"/>
      <c r="B7" s="615"/>
      <c r="C7" s="614"/>
      <c r="D7" s="614"/>
      <c r="E7" s="614"/>
      <c r="F7" s="614"/>
      <c r="G7" s="614"/>
      <c r="H7" s="614"/>
      <c r="I7" s="614"/>
      <c r="J7" s="614"/>
      <c r="K7" s="614"/>
      <c r="L7" s="614"/>
      <c r="M7" s="614"/>
      <c r="N7" s="614"/>
      <c r="O7" s="614"/>
      <c r="P7" s="614"/>
      <c r="Q7" s="614"/>
      <c r="R7" s="614"/>
      <c r="S7" s="614"/>
      <c r="T7" s="614"/>
    </row>
    <row r="8" spans="1:20">
      <c r="A8" s="615" t="s">
        <v>76</v>
      </c>
      <c r="B8" s="615"/>
      <c r="C8" s="614"/>
      <c r="D8" s="614"/>
      <c r="E8" s="614"/>
      <c r="F8" s="614"/>
      <c r="G8" s="614"/>
      <c r="H8" s="614"/>
      <c r="I8" s="614"/>
      <c r="J8" s="614"/>
      <c r="K8" s="614"/>
      <c r="L8" s="614"/>
      <c r="M8" s="614"/>
      <c r="N8" s="614"/>
      <c r="O8" s="614"/>
      <c r="P8" s="614"/>
      <c r="Q8" s="614"/>
      <c r="R8" s="614"/>
      <c r="S8" s="614"/>
      <c r="T8" s="614"/>
    </row>
    <row r="9" spans="1:20">
      <c r="A9" s="615"/>
      <c r="B9" s="615"/>
      <c r="C9" s="614"/>
      <c r="D9" s="614"/>
      <c r="E9" s="614"/>
      <c r="F9" s="614"/>
      <c r="G9" s="614"/>
      <c r="H9" s="614"/>
      <c r="I9" s="614"/>
      <c r="J9" s="614"/>
      <c r="K9" s="614"/>
      <c r="L9" s="614"/>
      <c r="M9" s="614"/>
      <c r="N9" s="614"/>
      <c r="O9" s="614"/>
      <c r="P9" s="614"/>
      <c r="Q9" s="614"/>
      <c r="R9" s="614"/>
      <c r="S9" s="614"/>
      <c r="T9" s="614"/>
    </row>
    <row r="10" spans="1:20">
      <c r="A10" s="615"/>
      <c r="B10" s="615"/>
      <c r="C10" s="614"/>
      <c r="D10" s="614"/>
      <c r="E10" s="614"/>
      <c r="F10" s="614"/>
      <c r="G10" s="614"/>
      <c r="H10" s="614"/>
      <c r="I10" s="614"/>
      <c r="J10" s="614"/>
      <c r="K10" s="614"/>
      <c r="L10" s="614"/>
      <c r="M10" s="614"/>
      <c r="N10" s="614"/>
      <c r="O10" s="614"/>
      <c r="P10" s="614"/>
      <c r="Q10" s="614"/>
      <c r="R10" s="614"/>
      <c r="S10" s="614"/>
      <c r="T10" s="614"/>
    </row>
    <row r="11" spans="1:20">
      <c r="A11" s="615" t="s">
        <v>77</v>
      </c>
      <c r="B11" s="615"/>
      <c r="C11" s="614"/>
      <c r="D11" s="614"/>
      <c r="E11" s="614"/>
      <c r="F11" s="614"/>
      <c r="G11" s="614"/>
      <c r="H11" s="614"/>
      <c r="I11" s="614"/>
      <c r="J11" s="614"/>
      <c r="K11" s="614"/>
      <c r="L11" s="614"/>
      <c r="M11" s="614"/>
      <c r="N11" s="614"/>
      <c r="O11" s="614"/>
      <c r="P11" s="614"/>
      <c r="Q11" s="614"/>
      <c r="R11" s="614"/>
      <c r="S11" s="614"/>
      <c r="T11" s="614"/>
    </row>
    <row r="12" spans="1:20">
      <c r="A12" s="615"/>
      <c r="B12" s="615"/>
      <c r="C12" s="614"/>
      <c r="D12" s="614"/>
      <c r="E12" s="614"/>
      <c r="F12" s="614"/>
      <c r="G12" s="614"/>
      <c r="H12" s="614"/>
      <c r="I12" s="614"/>
      <c r="J12" s="614"/>
      <c r="K12" s="614"/>
      <c r="L12" s="614"/>
      <c r="M12" s="614"/>
      <c r="N12" s="614"/>
      <c r="O12" s="614"/>
      <c r="P12" s="614"/>
      <c r="Q12" s="614"/>
      <c r="R12" s="614"/>
      <c r="S12" s="614"/>
      <c r="T12" s="614"/>
    </row>
    <row r="13" spans="1:20">
      <c r="A13" s="615"/>
      <c r="B13" s="615"/>
      <c r="C13" s="614"/>
      <c r="D13" s="614"/>
      <c r="E13" s="614"/>
      <c r="F13" s="614"/>
      <c r="G13" s="614"/>
      <c r="H13" s="614"/>
      <c r="I13" s="614"/>
      <c r="J13" s="614"/>
      <c r="K13" s="614"/>
      <c r="L13" s="614"/>
      <c r="M13" s="614"/>
      <c r="N13" s="614"/>
      <c r="O13" s="614"/>
      <c r="P13" s="614"/>
      <c r="Q13" s="614"/>
      <c r="R13" s="614"/>
      <c r="S13" s="614"/>
      <c r="T13" s="614"/>
    </row>
    <row r="14" spans="1:20">
      <c r="A14" s="615" t="s">
        <v>78</v>
      </c>
      <c r="B14" s="615"/>
      <c r="C14" s="614"/>
      <c r="D14" s="614"/>
      <c r="E14" s="614"/>
      <c r="F14" s="614"/>
      <c r="G14" s="614"/>
      <c r="H14" s="614"/>
      <c r="I14" s="614"/>
      <c r="J14" s="614"/>
      <c r="K14" s="614"/>
      <c r="L14" s="614"/>
      <c r="M14" s="614"/>
      <c r="N14" s="614"/>
      <c r="O14" s="614"/>
      <c r="P14" s="614"/>
      <c r="Q14" s="614"/>
      <c r="R14" s="614"/>
      <c r="S14" s="614"/>
      <c r="T14" s="614"/>
    </row>
    <row r="15" spans="1:20">
      <c r="A15" s="615"/>
      <c r="B15" s="615"/>
      <c r="C15" s="614"/>
      <c r="D15" s="614"/>
      <c r="E15" s="614"/>
      <c r="F15" s="614"/>
      <c r="G15" s="614"/>
      <c r="H15" s="614"/>
      <c r="I15" s="614"/>
      <c r="J15" s="614"/>
      <c r="K15" s="614"/>
      <c r="L15" s="614"/>
      <c r="M15" s="614"/>
      <c r="N15" s="614"/>
      <c r="O15" s="614"/>
      <c r="P15" s="614"/>
      <c r="Q15" s="614"/>
      <c r="R15" s="614"/>
      <c r="S15" s="614"/>
      <c r="T15" s="614"/>
    </row>
    <row r="16" spans="1:20">
      <c r="A16" s="615"/>
      <c r="B16" s="615"/>
      <c r="C16" s="614"/>
      <c r="D16" s="614"/>
      <c r="E16" s="614"/>
      <c r="F16" s="614"/>
      <c r="G16" s="614"/>
      <c r="H16" s="614"/>
      <c r="I16" s="614"/>
      <c r="J16" s="614"/>
      <c r="K16" s="614"/>
      <c r="L16" s="614"/>
      <c r="M16" s="614"/>
      <c r="N16" s="614"/>
      <c r="O16" s="614"/>
      <c r="P16" s="614"/>
      <c r="Q16" s="614"/>
      <c r="R16" s="614"/>
      <c r="S16" s="614"/>
      <c r="T16" s="614"/>
    </row>
    <row r="17" spans="1:20">
      <c r="A17" s="615" t="s">
        <v>79</v>
      </c>
      <c r="B17" s="615"/>
      <c r="C17" s="614"/>
      <c r="D17" s="614"/>
      <c r="E17" s="614"/>
      <c r="F17" s="614"/>
      <c r="G17" s="614"/>
      <c r="H17" s="614"/>
      <c r="I17" s="614"/>
      <c r="J17" s="614"/>
      <c r="K17" s="614"/>
      <c r="L17" s="614"/>
      <c r="M17" s="614"/>
      <c r="N17" s="614"/>
      <c r="O17" s="614"/>
      <c r="P17" s="614"/>
      <c r="Q17" s="614"/>
      <c r="R17" s="614"/>
      <c r="S17" s="614"/>
      <c r="T17" s="614"/>
    </row>
    <row r="18" spans="1:20">
      <c r="A18" s="615"/>
      <c r="B18" s="615"/>
      <c r="C18" s="614"/>
      <c r="D18" s="614"/>
      <c r="E18" s="614"/>
      <c r="F18" s="614"/>
      <c r="G18" s="614"/>
      <c r="H18" s="614"/>
      <c r="I18" s="614"/>
      <c r="J18" s="614"/>
      <c r="K18" s="614"/>
      <c r="L18" s="614"/>
      <c r="M18" s="614"/>
      <c r="N18" s="614"/>
      <c r="O18" s="614"/>
      <c r="P18" s="614"/>
      <c r="Q18" s="614"/>
      <c r="R18" s="614"/>
      <c r="S18" s="614"/>
      <c r="T18" s="614"/>
    </row>
    <row r="19" spans="1:20">
      <c r="A19" s="615"/>
      <c r="B19" s="615"/>
      <c r="C19" s="614"/>
      <c r="D19" s="614"/>
      <c r="E19" s="614"/>
      <c r="F19" s="614"/>
      <c r="G19" s="614"/>
      <c r="H19" s="614"/>
      <c r="I19" s="614"/>
      <c r="J19" s="614"/>
      <c r="K19" s="614"/>
      <c r="L19" s="614"/>
      <c r="M19" s="614"/>
      <c r="N19" s="614"/>
      <c r="O19" s="614"/>
      <c r="P19" s="614"/>
      <c r="Q19" s="614"/>
      <c r="R19" s="614"/>
      <c r="S19" s="614"/>
      <c r="T19" s="614"/>
    </row>
    <row r="20" spans="1:20">
      <c r="A20" s="615" t="s">
        <v>80</v>
      </c>
      <c r="B20" s="615"/>
      <c r="C20" s="614"/>
      <c r="D20" s="614"/>
      <c r="E20" s="614"/>
      <c r="F20" s="614"/>
      <c r="G20" s="614"/>
      <c r="H20" s="614"/>
      <c r="I20" s="614"/>
      <c r="J20" s="614"/>
      <c r="K20" s="614"/>
      <c r="L20" s="614"/>
      <c r="M20" s="614"/>
      <c r="N20" s="614"/>
      <c r="O20" s="614"/>
      <c r="P20" s="614"/>
      <c r="Q20" s="614"/>
      <c r="R20" s="614"/>
      <c r="S20" s="614"/>
      <c r="T20" s="614"/>
    </row>
    <row r="21" spans="1:20">
      <c r="A21" s="615"/>
      <c r="B21" s="615"/>
      <c r="C21" s="614"/>
      <c r="D21" s="614"/>
      <c r="E21" s="614"/>
      <c r="F21" s="614"/>
      <c r="G21" s="614"/>
      <c r="H21" s="614"/>
      <c r="I21" s="614"/>
      <c r="J21" s="614"/>
      <c r="K21" s="614"/>
      <c r="L21" s="614"/>
      <c r="M21" s="614"/>
      <c r="N21" s="614"/>
      <c r="O21" s="614"/>
      <c r="P21" s="614"/>
      <c r="Q21" s="614"/>
      <c r="R21" s="614"/>
      <c r="S21" s="614"/>
      <c r="T21" s="614"/>
    </row>
    <row r="22" spans="1:20">
      <c r="A22" s="615"/>
      <c r="B22" s="615"/>
      <c r="C22" s="614"/>
      <c r="D22" s="614"/>
      <c r="E22" s="614"/>
      <c r="F22" s="614"/>
      <c r="G22" s="614"/>
      <c r="H22" s="614"/>
      <c r="I22" s="614"/>
      <c r="J22" s="614"/>
      <c r="K22" s="614"/>
      <c r="L22" s="614"/>
      <c r="M22" s="614"/>
      <c r="N22" s="614"/>
      <c r="O22" s="614"/>
      <c r="P22" s="614"/>
      <c r="Q22" s="614"/>
      <c r="R22" s="614"/>
      <c r="S22" s="614"/>
      <c r="T22" s="614"/>
    </row>
    <row r="23" spans="1:20" ht="15" customHeight="1">
      <c r="A23" s="615" t="s">
        <v>81</v>
      </c>
      <c r="B23" s="615"/>
      <c r="C23" s="614"/>
      <c r="D23" s="614"/>
      <c r="E23" s="614"/>
      <c r="F23" s="614"/>
      <c r="G23" s="614"/>
      <c r="H23" s="614"/>
      <c r="I23" s="614"/>
      <c r="J23" s="614"/>
      <c r="K23" s="614"/>
      <c r="L23" s="614"/>
      <c r="M23" s="614"/>
      <c r="N23" s="614"/>
      <c r="O23" s="614"/>
      <c r="P23" s="614"/>
      <c r="Q23" s="614"/>
      <c r="R23" s="614"/>
      <c r="S23" s="614"/>
      <c r="T23" s="614"/>
    </row>
    <row r="24" spans="1:20">
      <c r="A24" s="615"/>
      <c r="B24" s="615"/>
      <c r="C24" s="614"/>
      <c r="D24" s="614"/>
      <c r="E24" s="614"/>
      <c r="F24" s="614"/>
      <c r="G24" s="614"/>
      <c r="H24" s="614"/>
      <c r="I24" s="614"/>
      <c r="J24" s="614"/>
      <c r="K24" s="614"/>
      <c r="L24" s="614"/>
      <c r="M24" s="614"/>
      <c r="N24" s="614"/>
      <c r="O24" s="614"/>
      <c r="P24" s="614"/>
      <c r="Q24" s="614"/>
      <c r="R24" s="614"/>
      <c r="S24" s="614"/>
      <c r="T24" s="614"/>
    </row>
    <row r="25" spans="1:20">
      <c r="A25" s="615"/>
      <c r="B25" s="615"/>
      <c r="C25" s="614"/>
      <c r="D25" s="614"/>
      <c r="E25" s="614"/>
      <c r="F25" s="614"/>
      <c r="G25" s="614"/>
      <c r="H25" s="614"/>
      <c r="I25" s="614"/>
      <c r="J25" s="614"/>
      <c r="K25" s="614"/>
      <c r="L25" s="614"/>
      <c r="M25" s="614"/>
      <c r="N25" s="614"/>
      <c r="O25" s="614"/>
      <c r="P25" s="614"/>
      <c r="Q25" s="614"/>
      <c r="R25" s="614"/>
      <c r="S25" s="614"/>
      <c r="T25" s="614"/>
    </row>
  </sheetData>
  <mergeCells count="90">
    <mergeCell ref="S1:T3"/>
    <mergeCell ref="Q4:R4"/>
    <mergeCell ref="S4:T4"/>
    <mergeCell ref="M5:N7"/>
    <mergeCell ref="O5:P7"/>
    <mergeCell ref="M1:N3"/>
    <mergeCell ref="O1:P3"/>
    <mergeCell ref="Q5:R7"/>
    <mergeCell ref="S5:T7"/>
    <mergeCell ref="Q1:R3"/>
    <mergeCell ref="O4:P4"/>
    <mergeCell ref="A1:B2"/>
    <mergeCell ref="A3:B4"/>
    <mergeCell ref="C4:D4"/>
    <mergeCell ref="E4:F4"/>
    <mergeCell ref="G4:H4"/>
    <mergeCell ref="C1:D3"/>
    <mergeCell ref="E1:F3"/>
    <mergeCell ref="G1:H3"/>
    <mergeCell ref="I1:J3"/>
    <mergeCell ref="K1:L3"/>
    <mergeCell ref="E8:F10"/>
    <mergeCell ref="K4:L4"/>
    <mergeCell ref="M4:N4"/>
    <mergeCell ref="K8:L10"/>
    <mergeCell ref="M8:N10"/>
    <mergeCell ref="A5:B7"/>
    <mergeCell ref="I4:J4"/>
    <mergeCell ref="O8:P10"/>
    <mergeCell ref="A23:B25"/>
    <mergeCell ref="C5:D7"/>
    <mergeCell ref="E5:F7"/>
    <mergeCell ref="G5:H7"/>
    <mergeCell ref="I5:J7"/>
    <mergeCell ref="C14:D16"/>
    <mergeCell ref="E14:F16"/>
    <mergeCell ref="G14:H16"/>
    <mergeCell ref="I14:J16"/>
    <mergeCell ref="A8:B10"/>
    <mergeCell ref="A11:B13"/>
    <mergeCell ref="A14:B16"/>
    <mergeCell ref="A17:B19"/>
    <mergeCell ref="A20:B22"/>
    <mergeCell ref="C8:D10"/>
    <mergeCell ref="Q8:R10"/>
    <mergeCell ref="K5:L7"/>
    <mergeCell ref="S8:T10"/>
    <mergeCell ref="C11:D13"/>
    <mergeCell ref="E11:F13"/>
    <mergeCell ref="G11:H13"/>
    <mergeCell ref="I11:J13"/>
    <mergeCell ref="K11:L13"/>
    <mergeCell ref="M11:N13"/>
    <mergeCell ref="O11:P13"/>
    <mergeCell ref="Q11:R13"/>
    <mergeCell ref="S11:T13"/>
    <mergeCell ref="G8:H10"/>
    <mergeCell ref="I8:J10"/>
    <mergeCell ref="K14:L16"/>
    <mergeCell ref="M14:N16"/>
    <mergeCell ref="O14:P16"/>
    <mergeCell ref="Q14:R16"/>
    <mergeCell ref="S14:T16"/>
    <mergeCell ref="C17:D19"/>
    <mergeCell ref="E17:F19"/>
    <mergeCell ref="G17:H19"/>
    <mergeCell ref="I17:J19"/>
    <mergeCell ref="K17:L19"/>
    <mergeCell ref="M17:N19"/>
    <mergeCell ref="O17:P19"/>
    <mergeCell ref="Q17:R19"/>
    <mergeCell ref="Q23:R25"/>
    <mergeCell ref="S17:T19"/>
    <mergeCell ref="M20:N22"/>
    <mergeCell ref="S23:T25"/>
    <mergeCell ref="O20:P22"/>
    <mergeCell ref="Q20:R22"/>
    <mergeCell ref="S20:T22"/>
    <mergeCell ref="M23:N25"/>
    <mergeCell ref="O23:P25"/>
    <mergeCell ref="C23:D25"/>
    <mergeCell ref="E23:F25"/>
    <mergeCell ref="G23:H25"/>
    <mergeCell ref="I23:J25"/>
    <mergeCell ref="K23:L25"/>
    <mergeCell ref="C20:D22"/>
    <mergeCell ref="E20:F22"/>
    <mergeCell ref="G20:H22"/>
    <mergeCell ref="I20:J22"/>
    <mergeCell ref="K20:L22"/>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1"/>
  <sheetViews>
    <sheetView workbookViewId="0">
      <selection sqref="A1:B3"/>
    </sheetView>
  </sheetViews>
  <sheetFormatPr baseColWidth="10" defaultRowHeight="14.4"/>
  <sheetData>
    <row r="1" spans="1:24">
      <c r="A1" s="619" t="s">
        <v>85</v>
      </c>
      <c r="B1" s="619"/>
      <c r="C1" s="619" t="s">
        <v>86</v>
      </c>
      <c r="D1" s="619"/>
      <c r="E1" s="619"/>
      <c r="F1" s="619"/>
      <c r="G1" s="619" t="s">
        <v>87</v>
      </c>
      <c r="H1" s="619"/>
      <c r="I1" s="619" t="s">
        <v>88</v>
      </c>
      <c r="J1" s="619"/>
      <c r="K1" s="619" t="s">
        <v>89</v>
      </c>
      <c r="L1" s="619"/>
      <c r="M1" s="619" t="s">
        <v>90</v>
      </c>
      <c r="N1" s="619"/>
      <c r="O1" s="619" t="s">
        <v>91</v>
      </c>
      <c r="P1" s="619"/>
      <c r="Q1" s="619" t="s">
        <v>92</v>
      </c>
      <c r="R1" s="619"/>
      <c r="S1" s="619" t="s">
        <v>93</v>
      </c>
      <c r="T1" s="619"/>
      <c r="U1" s="619" t="s">
        <v>94</v>
      </c>
      <c r="V1" s="619"/>
      <c r="W1" s="619" t="s">
        <v>95</v>
      </c>
      <c r="X1" s="619"/>
    </row>
    <row r="2" spans="1:24">
      <c r="A2" s="619"/>
      <c r="B2" s="619"/>
      <c r="C2" s="619"/>
      <c r="D2" s="619"/>
      <c r="E2" s="619"/>
      <c r="F2" s="619"/>
      <c r="G2" s="619"/>
      <c r="H2" s="619"/>
      <c r="I2" s="619"/>
      <c r="J2" s="619"/>
      <c r="K2" s="619"/>
      <c r="L2" s="619"/>
      <c r="M2" s="619"/>
      <c r="N2" s="619"/>
      <c r="O2" s="619"/>
      <c r="P2" s="619"/>
      <c r="Q2" s="619"/>
      <c r="R2" s="619"/>
      <c r="S2" s="619"/>
      <c r="T2" s="619"/>
      <c r="U2" s="619"/>
      <c r="V2" s="619"/>
      <c r="W2" s="619"/>
      <c r="X2" s="619"/>
    </row>
    <row r="3" spans="1:24">
      <c r="A3" s="619"/>
      <c r="B3" s="619"/>
      <c r="C3" s="619"/>
      <c r="D3" s="619"/>
      <c r="E3" s="619"/>
      <c r="F3" s="619"/>
      <c r="G3" s="619"/>
      <c r="H3" s="619"/>
      <c r="I3" s="619"/>
      <c r="J3" s="619"/>
      <c r="K3" s="619"/>
      <c r="L3" s="619"/>
      <c r="M3" s="619"/>
      <c r="N3" s="619"/>
      <c r="O3" s="619"/>
      <c r="P3" s="619"/>
      <c r="Q3" s="619"/>
      <c r="R3" s="619"/>
      <c r="S3" s="619"/>
      <c r="T3" s="619"/>
      <c r="U3" s="619"/>
      <c r="V3" s="619"/>
      <c r="W3" s="619"/>
      <c r="X3" s="619"/>
    </row>
    <row r="4" spans="1:24">
      <c r="A4" s="617"/>
      <c r="B4" s="617"/>
      <c r="C4" s="617"/>
      <c r="D4" s="617"/>
      <c r="E4" s="617"/>
      <c r="F4" s="617"/>
      <c r="G4" s="617"/>
      <c r="H4" s="617"/>
      <c r="I4" s="617"/>
      <c r="J4" s="617"/>
      <c r="K4" s="617"/>
      <c r="L4" s="617"/>
      <c r="M4" s="617"/>
      <c r="N4" s="617"/>
      <c r="O4" s="617"/>
      <c r="P4" s="617"/>
      <c r="Q4" s="617"/>
      <c r="R4" s="617"/>
      <c r="S4" s="617"/>
      <c r="T4" s="617"/>
      <c r="U4" s="617"/>
      <c r="V4" s="617"/>
      <c r="W4" s="617"/>
      <c r="X4" s="617"/>
    </row>
    <row r="5" spans="1:24">
      <c r="A5" s="617"/>
      <c r="B5" s="617"/>
      <c r="C5" s="617"/>
      <c r="D5" s="617"/>
      <c r="E5" s="617"/>
      <c r="F5" s="617"/>
      <c r="G5" s="617"/>
      <c r="H5" s="617"/>
      <c r="I5" s="617"/>
      <c r="J5" s="617"/>
      <c r="K5" s="617"/>
      <c r="L5" s="617"/>
      <c r="M5" s="617"/>
      <c r="N5" s="617"/>
      <c r="O5" s="617"/>
      <c r="P5" s="617"/>
      <c r="Q5" s="617"/>
      <c r="R5" s="617"/>
      <c r="S5" s="617"/>
      <c r="T5" s="617"/>
      <c r="U5" s="617"/>
      <c r="V5" s="617"/>
      <c r="W5" s="617"/>
      <c r="X5" s="617"/>
    </row>
    <row r="6" spans="1:24">
      <c r="A6" s="617"/>
      <c r="B6" s="617"/>
      <c r="C6" s="617"/>
      <c r="D6" s="617"/>
      <c r="E6" s="617"/>
      <c r="F6" s="617"/>
      <c r="G6" s="617"/>
      <c r="H6" s="617"/>
      <c r="I6" s="617"/>
      <c r="J6" s="617"/>
      <c r="K6" s="617"/>
      <c r="L6" s="617"/>
      <c r="M6" s="617"/>
      <c r="N6" s="617"/>
      <c r="O6" s="617"/>
      <c r="P6" s="617"/>
      <c r="Q6" s="617"/>
      <c r="R6" s="617"/>
      <c r="S6" s="617"/>
      <c r="T6" s="617"/>
      <c r="U6" s="617"/>
      <c r="V6" s="617"/>
      <c r="W6" s="617"/>
      <c r="X6" s="617"/>
    </row>
    <row r="7" spans="1:24">
      <c r="A7" s="617"/>
      <c r="B7" s="617"/>
      <c r="C7" s="617"/>
      <c r="D7" s="617"/>
      <c r="E7" s="617"/>
      <c r="F7" s="617"/>
      <c r="G7" s="617"/>
      <c r="H7" s="617"/>
      <c r="I7" s="617"/>
      <c r="J7" s="617"/>
      <c r="K7" s="617"/>
      <c r="L7" s="617"/>
      <c r="M7" s="617"/>
      <c r="N7" s="617"/>
      <c r="O7" s="617"/>
      <c r="P7" s="617"/>
      <c r="Q7" s="617"/>
      <c r="R7" s="617"/>
      <c r="S7" s="617"/>
      <c r="T7" s="617"/>
      <c r="U7" s="617"/>
      <c r="V7" s="617"/>
      <c r="W7" s="617"/>
      <c r="X7" s="617"/>
    </row>
    <row r="8" spans="1:24">
      <c r="A8" s="617"/>
      <c r="B8" s="617"/>
      <c r="C8" s="617"/>
      <c r="D8" s="617"/>
      <c r="E8" s="617"/>
      <c r="F8" s="617"/>
      <c r="G8" s="617"/>
      <c r="H8" s="617"/>
      <c r="I8" s="617"/>
      <c r="J8" s="617"/>
      <c r="K8" s="617"/>
      <c r="L8" s="617"/>
      <c r="M8" s="617"/>
      <c r="N8" s="617"/>
      <c r="O8" s="617"/>
      <c r="P8" s="617"/>
      <c r="Q8" s="617"/>
      <c r="R8" s="617"/>
      <c r="S8" s="617"/>
      <c r="T8" s="617"/>
      <c r="U8" s="617"/>
      <c r="V8" s="617"/>
      <c r="W8" s="617"/>
      <c r="X8" s="617"/>
    </row>
    <row r="9" spans="1:24">
      <c r="A9" s="617"/>
      <c r="B9" s="617"/>
      <c r="C9" s="617"/>
      <c r="D9" s="617"/>
      <c r="E9" s="617"/>
      <c r="F9" s="617"/>
      <c r="G9" s="617"/>
      <c r="H9" s="617"/>
      <c r="I9" s="617"/>
      <c r="J9" s="617"/>
      <c r="K9" s="617"/>
      <c r="L9" s="617"/>
      <c r="M9" s="617"/>
      <c r="N9" s="617"/>
      <c r="O9" s="617"/>
      <c r="P9" s="617"/>
      <c r="Q9" s="617"/>
      <c r="R9" s="617"/>
      <c r="S9" s="617"/>
      <c r="T9" s="617"/>
      <c r="U9" s="617"/>
      <c r="V9" s="617"/>
      <c r="W9" s="617"/>
      <c r="X9" s="617"/>
    </row>
    <row r="10" spans="1:24">
      <c r="A10" s="617"/>
      <c r="B10" s="617"/>
      <c r="C10" s="617"/>
      <c r="D10" s="617"/>
      <c r="E10" s="617"/>
      <c r="F10" s="617"/>
      <c r="G10" s="617"/>
      <c r="H10" s="617"/>
      <c r="I10" s="617"/>
      <c r="J10" s="617"/>
      <c r="K10" s="617"/>
      <c r="L10" s="617"/>
      <c r="M10" s="617"/>
      <c r="N10" s="617"/>
      <c r="O10" s="617"/>
      <c r="P10" s="617"/>
      <c r="Q10" s="617"/>
      <c r="R10" s="617"/>
      <c r="S10" s="617"/>
      <c r="T10" s="617"/>
      <c r="U10" s="617"/>
      <c r="V10" s="617"/>
      <c r="W10" s="617"/>
      <c r="X10" s="617"/>
    </row>
    <row r="11" spans="1:24">
      <c r="A11" s="617"/>
      <c r="B11" s="617"/>
      <c r="C11" s="617"/>
      <c r="D11" s="617"/>
      <c r="E11" s="617"/>
      <c r="F11" s="617"/>
      <c r="G11" s="617"/>
      <c r="H11" s="617"/>
      <c r="I11" s="617"/>
      <c r="J11" s="617"/>
      <c r="K11" s="617"/>
      <c r="L11" s="617"/>
      <c r="M11" s="617"/>
      <c r="N11" s="617"/>
      <c r="O11" s="617"/>
      <c r="P11" s="617"/>
      <c r="Q11" s="617"/>
      <c r="R11" s="617"/>
      <c r="S11" s="617"/>
      <c r="T11" s="617"/>
      <c r="U11" s="617"/>
      <c r="V11" s="617"/>
      <c r="W11" s="617"/>
      <c r="X11" s="617"/>
    </row>
    <row r="12" spans="1:24">
      <c r="A12" s="617"/>
      <c r="B12" s="617"/>
      <c r="C12" s="617"/>
      <c r="D12" s="617"/>
      <c r="E12" s="617"/>
      <c r="F12" s="617"/>
      <c r="G12" s="617"/>
      <c r="H12" s="617"/>
      <c r="I12" s="617"/>
      <c r="J12" s="617"/>
      <c r="K12" s="617"/>
      <c r="L12" s="617"/>
      <c r="M12" s="617"/>
      <c r="N12" s="617"/>
      <c r="O12" s="617"/>
      <c r="P12" s="617"/>
      <c r="Q12" s="617"/>
      <c r="R12" s="617"/>
      <c r="S12" s="617"/>
      <c r="T12" s="617"/>
      <c r="U12" s="617"/>
      <c r="V12" s="617"/>
      <c r="W12" s="617"/>
      <c r="X12" s="617"/>
    </row>
    <row r="13" spans="1:24">
      <c r="A13" s="617"/>
      <c r="B13" s="617"/>
      <c r="C13" s="617"/>
      <c r="D13" s="617"/>
      <c r="E13" s="617"/>
      <c r="F13" s="617"/>
      <c r="G13" s="617"/>
      <c r="H13" s="617"/>
      <c r="I13" s="617"/>
      <c r="J13" s="617"/>
      <c r="K13" s="617"/>
      <c r="L13" s="617"/>
      <c r="M13" s="617"/>
      <c r="N13" s="617"/>
      <c r="O13" s="617"/>
      <c r="P13" s="617"/>
      <c r="Q13" s="617"/>
      <c r="R13" s="617"/>
      <c r="S13" s="617"/>
      <c r="T13" s="617"/>
      <c r="U13" s="617"/>
      <c r="V13" s="617"/>
      <c r="W13" s="617"/>
      <c r="X13" s="617"/>
    </row>
    <row r="14" spans="1:24">
      <c r="A14" s="617"/>
      <c r="B14" s="617"/>
      <c r="C14" s="617"/>
      <c r="D14" s="617"/>
      <c r="E14" s="617"/>
      <c r="F14" s="617"/>
      <c r="G14" s="617"/>
      <c r="H14" s="617"/>
      <c r="I14" s="617"/>
      <c r="J14" s="617"/>
      <c r="K14" s="617"/>
      <c r="L14" s="617"/>
      <c r="M14" s="617"/>
      <c r="N14" s="617"/>
      <c r="O14" s="617"/>
      <c r="P14" s="617"/>
      <c r="Q14" s="617"/>
      <c r="R14" s="617"/>
      <c r="S14" s="617"/>
      <c r="T14" s="617"/>
      <c r="U14" s="617"/>
      <c r="V14" s="617"/>
      <c r="W14" s="617"/>
      <c r="X14" s="617"/>
    </row>
    <row r="15" spans="1:24">
      <c r="A15" s="617"/>
      <c r="B15" s="617"/>
      <c r="C15" s="617"/>
      <c r="D15" s="617"/>
      <c r="E15" s="617"/>
      <c r="F15" s="617"/>
      <c r="G15" s="617"/>
      <c r="H15" s="617"/>
      <c r="I15" s="617"/>
      <c r="J15" s="617"/>
      <c r="K15" s="617"/>
      <c r="L15" s="617"/>
      <c r="M15" s="617"/>
      <c r="N15" s="617"/>
      <c r="O15" s="617"/>
      <c r="P15" s="617"/>
      <c r="Q15" s="617"/>
      <c r="R15" s="617"/>
      <c r="S15" s="617"/>
      <c r="T15" s="617"/>
      <c r="U15" s="617"/>
      <c r="V15" s="617"/>
      <c r="W15" s="617"/>
      <c r="X15" s="617"/>
    </row>
    <row r="16" spans="1:24">
      <c r="A16" s="617"/>
      <c r="B16" s="617"/>
      <c r="C16" s="617"/>
      <c r="D16" s="617"/>
      <c r="E16" s="617"/>
      <c r="F16" s="617"/>
      <c r="G16" s="617"/>
      <c r="H16" s="617"/>
      <c r="I16" s="617"/>
      <c r="J16" s="617"/>
      <c r="K16" s="617"/>
      <c r="L16" s="617"/>
      <c r="M16" s="617"/>
      <c r="N16" s="617"/>
      <c r="O16" s="617"/>
      <c r="P16" s="617"/>
      <c r="Q16" s="617"/>
      <c r="R16" s="617"/>
      <c r="S16" s="617"/>
      <c r="T16" s="617"/>
      <c r="U16" s="617"/>
      <c r="V16" s="617"/>
      <c r="W16" s="617"/>
      <c r="X16" s="617"/>
    </row>
    <row r="17" spans="1:24">
      <c r="A17" s="617"/>
      <c r="B17" s="617"/>
      <c r="C17" s="617"/>
      <c r="D17" s="617"/>
      <c r="E17" s="617"/>
      <c r="F17" s="617"/>
      <c r="G17" s="617"/>
      <c r="H17" s="617"/>
      <c r="I17" s="617"/>
      <c r="J17" s="617"/>
      <c r="K17" s="617"/>
      <c r="L17" s="617"/>
      <c r="M17" s="617"/>
      <c r="N17" s="617"/>
      <c r="O17" s="617"/>
      <c r="P17" s="617"/>
      <c r="Q17" s="617"/>
      <c r="R17" s="617"/>
      <c r="S17" s="617"/>
      <c r="T17" s="617"/>
      <c r="U17" s="617"/>
      <c r="V17" s="617"/>
      <c r="W17" s="617"/>
      <c r="X17" s="617"/>
    </row>
    <row r="18" spans="1:24">
      <c r="A18" s="617"/>
      <c r="B18" s="617"/>
      <c r="C18" s="617"/>
      <c r="D18" s="617"/>
      <c r="E18" s="617"/>
      <c r="F18" s="617"/>
      <c r="G18" s="617"/>
      <c r="H18" s="617"/>
      <c r="I18" s="617"/>
      <c r="J18" s="617"/>
      <c r="K18" s="617"/>
      <c r="L18" s="617"/>
      <c r="M18" s="617"/>
      <c r="N18" s="617"/>
      <c r="O18" s="617"/>
      <c r="P18" s="617"/>
      <c r="Q18" s="617"/>
      <c r="R18" s="617"/>
      <c r="S18" s="617"/>
      <c r="T18" s="617"/>
      <c r="U18" s="617"/>
      <c r="V18" s="617"/>
      <c r="W18" s="617"/>
      <c r="X18" s="617"/>
    </row>
    <row r="19" spans="1:24">
      <c r="A19" s="617"/>
      <c r="B19" s="617"/>
      <c r="C19" s="617"/>
      <c r="D19" s="617"/>
      <c r="E19" s="617"/>
      <c r="F19" s="617"/>
      <c r="G19" s="617"/>
      <c r="H19" s="617"/>
      <c r="I19" s="617"/>
      <c r="J19" s="617"/>
      <c r="K19" s="617"/>
      <c r="L19" s="617"/>
      <c r="M19" s="617"/>
      <c r="N19" s="617"/>
      <c r="O19" s="617"/>
      <c r="P19" s="617"/>
      <c r="Q19" s="617"/>
      <c r="R19" s="617"/>
      <c r="S19" s="617"/>
      <c r="T19" s="617"/>
      <c r="U19" s="617"/>
      <c r="V19" s="617"/>
      <c r="W19" s="617"/>
      <c r="X19" s="617"/>
    </row>
    <row r="20" spans="1:24">
      <c r="A20" s="617"/>
      <c r="B20" s="617"/>
      <c r="C20" s="617"/>
      <c r="D20" s="617"/>
      <c r="E20" s="617"/>
      <c r="F20" s="617"/>
      <c r="G20" s="617"/>
      <c r="H20" s="617"/>
      <c r="I20" s="617"/>
      <c r="J20" s="617"/>
      <c r="K20" s="617"/>
      <c r="L20" s="617"/>
      <c r="M20" s="617"/>
      <c r="N20" s="617"/>
      <c r="O20" s="617"/>
      <c r="P20" s="617"/>
      <c r="Q20" s="617"/>
      <c r="R20" s="617"/>
      <c r="S20" s="617"/>
      <c r="T20" s="617"/>
      <c r="U20" s="617"/>
      <c r="V20" s="617"/>
      <c r="W20" s="617"/>
      <c r="X20" s="617"/>
    </row>
    <row r="21" spans="1:24">
      <c r="A21" s="617"/>
      <c r="B21" s="617"/>
      <c r="C21" s="617"/>
      <c r="D21" s="617"/>
      <c r="E21" s="617"/>
      <c r="F21" s="617"/>
      <c r="G21" s="617"/>
      <c r="H21" s="617"/>
      <c r="I21" s="617"/>
      <c r="J21" s="617"/>
      <c r="K21" s="617"/>
      <c r="L21" s="617"/>
      <c r="M21" s="617"/>
      <c r="N21" s="617"/>
      <c r="O21" s="617"/>
      <c r="P21" s="617"/>
      <c r="Q21" s="617"/>
      <c r="R21" s="617"/>
      <c r="S21" s="617"/>
      <c r="T21" s="617"/>
      <c r="U21" s="617"/>
      <c r="V21" s="617"/>
      <c r="W21" s="617"/>
      <c r="X21" s="617"/>
    </row>
    <row r="22" spans="1:24">
      <c r="A22" s="617"/>
      <c r="B22" s="617"/>
      <c r="C22" s="617"/>
      <c r="D22" s="617"/>
      <c r="E22" s="617"/>
      <c r="F22" s="617"/>
      <c r="G22" s="617"/>
      <c r="H22" s="617"/>
      <c r="I22" s="617"/>
      <c r="J22" s="617"/>
      <c r="K22" s="617"/>
      <c r="L22" s="617"/>
      <c r="M22" s="617"/>
      <c r="N22" s="617"/>
      <c r="O22" s="617"/>
      <c r="P22" s="617"/>
      <c r="Q22" s="617"/>
      <c r="R22" s="617"/>
      <c r="S22" s="617"/>
      <c r="T22" s="617"/>
      <c r="U22" s="617"/>
      <c r="V22" s="617"/>
      <c r="W22" s="617"/>
      <c r="X22" s="617"/>
    </row>
    <row r="23" spans="1:24">
      <c r="A23" s="617"/>
      <c r="B23" s="617"/>
      <c r="C23" s="617"/>
      <c r="D23" s="617"/>
      <c r="E23" s="617"/>
      <c r="F23" s="617"/>
      <c r="G23" s="617"/>
      <c r="H23" s="617"/>
      <c r="I23" s="617"/>
      <c r="J23" s="617"/>
      <c r="K23" s="617"/>
      <c r="L23" s="617"/>
      <c r="M23" s="617"/>
      <c r="N23" s="617"/>
      <c r="O23" s="617"/>
      <c r="P23" s="617"/>
      <c r="Q23" s="617"/>
      <c r="R23" s="617"/>
      <c r="S23" s="617"/>
      <c r="T23" s="617"/>
      <c r="U23" s="617"/>
      <c r="V23" s="617"/>
      <c r="W23" s="617"/>
      <c r="X23" s="617"/>
    </row>
    <row r="24" spans="1:24">
      <c r="A24" s="617"/>
      <c r="B24" s="617"/>
      <c r="C24" s="617"/>
      <c r="D24" s="617"/>
      <c r="E24" s="617"/>
      <c r="F24" s="617"/>
      <c r="G24" s="617"/>
      <c r="H24" s="617"/>
      <c r="I24" s="617"/>
      <c r="J24" s="617"/>
      <c r="K24" s="617"/>
      <c r="L24" s="617"/>
      <c r="M24" s="617"/>
      <c r="N24" s="617"/>
      <c r="O24" s="617"/>
      <c r="P24" s="617"/>
      <c r="Q24" s="617"/>
      <c r="R24" s="617"/>
      <c r="S24" s="617"/>
      <c r="T24" s="617"/>
      <c r="U24" s="617"/>
      <c r="V24" s="617"/>
      <c r="W24" s="617"/>
      <c r="X24" s="617"/>
    </row>
    <row r="25" spans="1:24">
      <c r="A25" s="617"/>
      <c r="B25" s="617"/>
      <c r="C25" s="617"/>
      <c r="D25" s="617"/>
      <c r="E25" s="617"/>
      <c r="F25" s="617"/>
      <c r="G25" s="617"/>
      <c r="H25" s="617"/>
      <c r="I25" s="617"/>
      <c r="J25" s="617"/>
      <c r="K25" s="617"/>
      <c r="L25" s="617"/>
      <c r="M25" s="617"/>
      <c r="N25" s="617"/>
      <c r="O25" s="617"/>
      <c r="P25" s="617"/>
      <c r="Q25" s="617"/>
      <c r="R25" s="617"/>
      <c r="S25" s="617"/>
      <c r="T25" s="617"/>
      <c r="U25" s="617"/>
      <c r="V25" s="617"/>
      <c r="W25" s="617"/>
      <c r="X25" s="617"/>
    </row>
    <row r="26" spans="1:24">
      <c r="A26" s="617"/>
      <c r="B26" s="617"/>
      <c r="C26" s="617"/>
      <c r="D26" s="617"/>
      <c r="E26" s="617"/>
      <c r="F26" s="617"/>
      <c r="G26" s="617"/>
      <c r="H26" s="617"/>
      <c r="I26" s="617"/>
      <c r="J26" s="617"/>
      <c r="K26" s="617"/>
      <c r="L26" s="617"/>
      <c r="M26" s="617"/>
      <c r="N26" s="617"/>
      <c r="O26" s="617"/>
      <c r="P26" s="617"/>
      <c r="Q26" s="617"/>
      <c r="R26" s="617"/>
      <c r="S26" s="617"/>
      <c r="T26" s="617"/>
      <c r="U26" s="617"/>
      <c r="V26" s="617"/>
      <c r="W26" s="617"/>
      <c r="X26" s="617"/>
    </row>
    <row r="27" spans="1:24">
      <c r="A27" s="617"/>
      <c r="B27" s="617"/>
      <c r="C27" s="617"/>
      <c r="D27" s="617"/>
      <c r="E27" s="617"/>
      <c r="F27" s="617"/>
      <c r="G27" s="617"/>
      <c r="H27" s="617"/>
      <c r="I27" s="617"/>
      <c r="J27" s="617"/>
      <c r="K27" s="617"/>
      <c r="L27" s="617"/>
      <c r="M27" s="617"/>
      <c r="N27" s="617"/>
      <c r="O27" s="617"/>
      <c r="P27" s="617"/>
      <c r="Q27" s="617"/>
      <c r="R27" s="617"/>
      <c r="S27" s="617"/>
      <c r="T27" s="617"/>
      <c r="U27" s="617"/>
      <c r="V27" s="617"/>
      <c r="W27" s="617"/>
      <c r="X27" s="617"/>
    </row>
    <row r="28" spans="1:24">
      <c r="A28" s="617"/>
      <c r="B28" s="617"/>
      <c r="C28" s="617"/>
      <c r="D28" s="617"/>
      <c r="E28" s="617"/>
      <c r="F28" s="617"/>
      <c r="G28" s="617"/>
      <c r="H28" s="617"/>
      <c r="I28" s="617"/>
      <c r="J28" s="617"/>
      <c r="K28" s="617"/>
      <c r="L28" s="617"/>
      <c r="M28" s="617"/>
      <c r="N28" s="617"/>
      <c r="O28" s="617"/>
      <c r="P28" s="617"/>
      <c r="Q28" s="617"/>
      <c r="R28" s="617"/>
      <c r="S28" s="617"/>
      <c r="T28" s="617"/>
      <c r="U28" s="617"/>
      <c r="V28" s="617"/>
      <c r="W28" s="617"/>
      <c r="X28" s="617"/>
    </row>
    <row r="29" spans="1:24">
      <c r="A29" s="617"/>
      <c r="B29" s="617"/>
      <c r="C29" s="617"/>
      <c r="D29" s="617"/>
      <c r="E29" s="617"/>
      <c r="F29" s="617"/>
      <c r="G29" s="617"/>
      <c r="H29" s="617"/>
      <c r="I29" s="617"/>
      <c r="J29" s="617"/>
      <c r="K29" s="617"/>
      <c r="L29" s="617"/>
      <c r="M29" s="617"/>
      <c r="N29" s="617"/>
      <c r="O29" s="617"/>
      <c r="P29" s="617"/>
      <c r="Q29" s="617"/>
      <c r="R29" s="617"/>
      <c r="S29" s="617"/>
      <c r="T29" s="617"/>
      <c r="U29" s="617"/>
      <c r="V29" s="617"/>
      <c r="W29" s="617"/>
      <c r="X29" s="617"/>
    </row>
    <row r="30" spans="1:24">
      <c r="A30" s="617"/>
      <c r="B30" s="617"/>
      <c r="C30" s="617"/>
      <c r="D30" s="617"/>
      <c r="E30" s="617"/>
      <c r="F30" s="617"/>
      <c r="G30" s="617"/>
      <c r="H30" s="617"/>
      <c r="I30" s="617"/>
      <c r="J30" s="617"/>
      <c r="K30" s="617"/>
      <c r="L30" s="617"/>
      <c r="M30" s="617"/>
      <c r="N30" s="617"/>
      <c r="O30" s="617"/>
      <c r="P30" s="617"/>
      <c r="Q30" s="617"/>
      <c r="R30" s="617"/>
      <c r="S30" s="617"/>
      <c r="T30" s="617"/>
      <c r="U30" s="617"/>
      <c r="V30" s="617"/>
      <c r="W30" s="617"/>
      <c r="X30" s="617"/>
    </row>
    <row r="31" spans="1:24">
      <c r="A31" s="617"/>
      <c r="B31" s="617"/>
      <c r="C31" s="617"/>
      <c r="D31" s="617"/>
      <c r="E31" s="617"/>
      <c r="F31" s="617"/>
      <c r="G31" s="617"/>
      <c r="H31" s="617"/>
      <c r="I31" s="617"/>
      <c r="J31" s="617"/>
      <c r="K31" s="617"/>
      <c r="L31" s="617"/>
      <c r="M31" s="617"/>
      <c r="N31" s="617"/>
      <c r="O31" s="617"/>
      <c r="P31" s="617"/>
      <c r="Q31" s="617"/>
      <c r="R31" s="617"/>
      <c r="S31" s="617"/>
      <c r="T31" s="617"/>
      <c r="U31" s="617"/>
      <c r="V31" s="617"/>
      <c r="W31" s="617"/>
      <c r="X31" s="617"/>
    </row>
    <row r="32" spans="1:24">
      <c r="A32" s="617"/>
      <c r="B32" s="617"/>
      <c r="C32" s="617"/>
      <c r="D32" s="617"/>
      <c r="E32" s="617"/>
      <c r="F32" s="617"/>
      <c r="G32" s="617"/>
      <c r="H32" s="617"/>
      <c r="I32" s="617"/>
      <c r="J32" s="617"/>
      <c r="K32" s="617"/>
      <c r="L32" s="617"/>
      <c r="M32" s="617"/>
      <c r="N32" s="617"/>
      <c r="O32" s="617"/>
      <c r="P32" s="617"/>
      <c r="Q32" s="617"/>
      <c r="R32" s="617"/>
      <c r="S32" s="617"/>
      <c r="T32" s="617"/>
      <c r="U32" s="617"/>
      <c r="V32" s="617"/>
      <c r="W32" s="617"/>
      <c r="X32" s="617"/>
    </row>
    <row r="33" spans="1:24">
      <c r="A33" s="617"/>
      <c r="B33" s="617"/>
      <c r="C33" s="617"/>
      <c r="D33" s="617"/>
      <c r="E33" s="617"/>
      <c r="F33" s="617"/>
      <c r="G33" s="617"/>
      <c r="H33" s="617"/>
      <c r="I33" s="617"/>
      <c r="J33" s="617"/>
      <c r="K33" s="617"/>
      <c r="L33" s="617"/>
      <c r="M33" s="617"/>
      <c r="N33" s="617"/>
      <c r="O33" s="617"/>
      <c r="P33" s="617"/>
      <c r="Q33" s="617"/>
      <c r="R33" s="617"/>
      <c r="S33" s="617"/>
      <c r="T33" s="617"/>
      <c r="U33" s="617"/>
      <c r="V33" s="617"/>
      <c r="W33" s="617"/>
      <c r="X33" s="617"/>
    </row>
    <row r="34" spans="1:24">
      <c r="A34" s="617"/>
      <c r="B34" s="617"/>
      <c r="C34" s="617"/>
      <c r="D34" s="617"/>
      <c r="E34" s="617"/>
      <c r="F34" s="617"/>
      <c r="G34" s="617"/>
      <c r="H34" s="617"/>
      <c r="I34" s="617"/>
      <c r="J34" s="617"/>
      <c r="K34" s="617"/>
      <c r="L34" s="617"/>
      <c r="M34" s="617"/>
      <c r="N34" s="617"/>
      <c r="O34" s="617"/>
      <c r="P34" s="617"/>
      <c r="Q34" s="617"/>
      <c r="R34" s="617"/>
      <c r="S34" s="617"/>
      <c r="T34" s="617"/>
      <c r="U34" s="617"/>
      <c r="V34" s="617"/>
      <c r="W34" s="617"/>
      <c r="X34" s="617"/>
    </row>
    <row r="35" spans="1:24">
      <c r="A35" s="617"/>
      <c r="B35" s="617"/>
      <c r="C35" s="617"/>
      <c r="D35" s="617"/>
      <c r="E35" s="617"/>
      <c r="F35" s="617"/>
      <c r="G35" s="617"/>
      <c r="H35" s="617"/>
      <c r="I35" s="617"/>
      <c r="J35" s="617"/>
      <c r="K35" s="617"/>
      <c r="L35" s="617"/>
      <c r="M35" s="617"/>
      <c r="N35" s="617"/>
      <c r="O35" s="617"/>
      <c r="P35" s="617"/>
      <c r="Q35" s="617"/>
      <c r="R35" s="617"/>
      <c r="S35" s="617"/>
      <c r="T35" s="617"/>
      <c r="U35" s="617"/>
      <c r="V35" s="617"/>
      <c r="W35" s="617"/>
      <c r="X35" s="617"/>
    </row>
    <row r="36" spans="1:24">
      <c r="A36" s="617"/>
      <c r="B36" s="617"/>
      <c r="C36" s="617"/>
      <c r="D36" s="617"/>
      <c r="E36" s="617"/>
      <c r="F36" s="617"/>
      <c r="G36" s="617"/>
      <c r="H36" s="617"/>
      <c r="I36" s="617"/>
      <c r="J36" s="617"/>
      <c r="K36" s="617"/>
      <c r="L36" s="617"/>
      <c r="M36" s="617"/>
      <c r="N36" s="617"/>
      <c r="O36" s="617"/>
      <c r="P36" s="617"/>
      <c r="Q36" s="617"/>
      <c r="R36" s="617"/>
      <c r="S36" s="617"/>
      <c r="T36" s="617"/>
      <c r="U36" s="617"/>
      <c r="V36" s="617"/>
      <c r="W36" s="617"/>
      <c r="X36" s="617"/>
    </row>
    <row r="37" spans="1:24">
      <c r="A37" s="617"/>
      <c r="B37" s="617"/>
      <c r="C37" s="617"/>
      <c r="D37" s="617"/>
      <c r="E37" s="617"/>
      <c r="F37" s="617"/>
      <c r="G37" s="617"/>
      <c r="H37" s="617"/>
      <c r="I37" s="617"/>
      <c r="J37" s="617"/>
      <c r="K37" s="617"/>
      <c r="L37" s="617"/>
      <c r="M37" s="617"/>
      <c r="N37" s="617"/>
      <c r="O37" s="617"/>
      <c r="P37" s="617"/>
      <c r="Q37" s="617"/>
      <c r="R37" s="617"/>
      <c r="S37" s="617"/>
      <c r="T37" s="617"/>
      <c r="U37" s="617"/>
      <c r="V37" s="617"/>
      <c r="W37" s="617"/>
      <c r="X37" s="617"/>
    </row>
    <row r="38" spans="1:24">
      <c r="A38" s="617"/>
      <c r="B38" s="617"/>
      <c r="C38" s="617"/>
      <c r="D38" s="617"/>
      <c r="E38" s="617"/>
      <c r="F38" s="617"/>
      <c r="G38" s="617"/>
      <c r="H38" s="617"/>
      <c r="I38" s="617"/>
      <c r="J38" s="617"/>
      <c r="K38" s="617"/>
      <c r="L38" s="617"/>
      <c r="M38" s="617"/>
      <c r="N38" s="617"/>
      <c r="O38" s="617"/>
      <c r="P38" s="617"/>
      <c r="Q38" s="617"/>
      <c r="R38" s="617"/>
      <c r="S38" s="617"/>
      <c r="T38" s="617"/>
      <c r="U38" s="617"/>
      <c r="V38" s="617"/>
      <c r="W38" s="617"/>
      <c r="X38" s="617"/>
    </row>
    <row r="39" spans="1:24">
      <c r="A39" s="617"/>
      <c r="B39" s="617"/>
      <c r="C39" s="617"/>
      <c r="D39" s="617"/>
      <c r="E39" s="617"/>
      <c r="F39" s="617"/>
      <c r="G39" s="617"/>
      <c r="H39" s="617"/>
      <c r="I39" s="617"/>
      <c r="J39" s="617"/>
      <c r="K39" s="617"/>
      <c r="L39" s="617"/>
      <c r="M39" s="617"/>
      <c r="N39" s="617"/>
      <c r="O39" s="617"/>
      <c r="P39" s="617"/>
      <c r="Q39" s="617"/>
      <c r="R39" s="617"/>
      <c r="S39" s="617"/>
      <c r="T39" s="617"/>
      <c r="U39" s="617"/>
      <c r="V39" s="617"/>
      <c r="W39" s="617"/>
      <c r="X39" s="617"/>
    </row>
    <row r="40" spans="1:24">
      <c r="A40" s="617"/>
      <c r="B40" s="617"/>
      <c r="C40" s="617"/>
      <c r="D40" s="617"/>
      <c r="E40" s="617"/>
      <c r="F40" s="617"/>
      <c r="G40" s="617"/>
      <c r="H40" s="617"/>
      <c r="I40" s="617"/>
      <c r="J40" s="617"/>
      <c r="K40" s="617"/>
      <c r="L40" s="617"/>
      <c r="M40" s="617"/>
      <c r="N40" s="617"/>
      <c r="O40" s="617"/>
      <c r="P40" s="617"/>
      <c r="Q40" s="617"/>
      <c r="R40" s="617"/>
      <c r="S40" s="617"/>
      <c r="T40" s="617"/>
      <c r="U40" s="617"/>
      <c r="V40" s="617"/>
      <c r="W40" s="617"/>
      <c r="X40" s="617"/>
    </row>
    <row r="41" spans="1:24">
      <c r="A41" s="617"/>
      <c r="B41" s="617"/>
      <c r="C41" s="617"/>
      <c r="D41" s="617"/>
      <c r="E41" s="617"/>
      <c r="F41" s="617"/>
      <c r="G41" s="617"/>
      <c r="H41" s="617"/>
      <c r="I41" s="617"/>
      <c r="J41" s="617"/>
      <c r="K41" s="617"/>
      <c r="L41" s="617"/>
      <c r="M41" s="617"/>
      <c r="N41" s="617"/>
      <c r="O41" s="617"/>
      <c r="P41" s="617"/>
      <c r="Q41" s="617"/>
      <c r="R41" s="617"/>
      <c r="S41" s="617"/>
      <c r="T41" s="617"/>
      <c r="U41" s="617"/>
      <c r="V41" s="617"/>
      <c r="W41" s="617"/>
      <c r="X41" s="617"/>
    </row>
    <row r="42" spans="1:24">
      <c r="A42" s="617"/>
      <c r="B42" s="617"/>
      <c r="C42" s="617"/>
      <c r="D42" s="617"/>
      <c r="E42" s="617"/>
      <c r="F42" s="617"/>
      <c r="G42" s="617"/>
      <c r="H42" s="617"/>
      <c r="I42" s="617"/>
      <c r="J42" s="617"/>
      <c r="K42" s="617"/>
      <c r="L42" s="617"/>
      <c r="M42" s="617"/>
      <c r="N42" s="617"/>
      <c r="O42" s="617"/>
      <c r="P42" s="617"/>
      <c r="Q42" s="617"/>
      <c r="R42" s="617"/>
      <c r="S42" s="617"/>
      <c r="T42" s="617"/>
      <c r="U42" s="617"/>
      <c r="V42" s="617"/>
      <c r="W42" s="617"/>
      <c r="X42" s="617"/>
    </row>
    <row r="43" spans="1:24">
      <c r="A43" s="617"/>
      <c r="B43" s="617"/>
      <c r="C43" s="617"/>
      <c r="D43" s="617"/>
      <c r="E43" s="617"/>
      <c r="F43" s="617"/>
      <c r="G43" s="617"/>
      <c r="H43" s="617"/>
      <c r="I43" s="617"/>
      <c r="J43" s="617"/>
      <c r="K43" s="617"/>
      <c r="L43" s="617"/>
      <c r="M43" s="617"/>
      <c r="N43" s="617"/>
      <c r="O43" s="617"/>
      <c r="P43" s="617"/>
      <c r="Q43" s="617"/>
      <c r="R43" s="617"/>
      <c r="S43" s="617"/>
      <c r="T43" s="617"/>
      <c r="U43" s="617"/>
      <c r="V43" s="617"/>
      <c r="W43" s="617"/>
      <c r="X43" s="617"/>
    </row>
    <row r="44" spans="1:24">
      <c r="A44" s="617"/>
      <c r="B44" s="617"/>
      <c r="C44" s="617"/>
      <c r="D44" s="617"/>
      <c r="E44" s="617"/>
      <c r="F44" s="617"/>
      <c r="G44" s="617"/>
      <c r="H44" s="617"/>
      <c r="I44" s="617"/>
      <c r="J44" s="617"/>
      <c r="K44" s="617"/>
      <c r="L44" s="617"/>
      <c r="M44" s="617"/>
      <c r="N44" s="617"/>
      <c r="O44" s="617"/>
      <c r="P44" s="617"/>
      <c r="Q44" s="617"/>
      <c r="R44" s="617"/>
      <c r="S44" s="617"/>
      <c r="T44" s="617"/>
      <c r="U44" s="617"/>
      <c r="V44" s="617"/>
      <c r="W44" s="617"/>
      <c r="X44" s="617"/>
    </row>
    <row r="45" spans="1:24">
      <c r="A45" s="617"/>
      <c r="B45" s="617"/>
      <c r="C45" s="617"/>
      <c r="D45" s="617"/>
      <c r="E45" s="617"/>
      <c r="F45" s="617"/>
      <c r="G45" s="617"/>
      <c r="H45" s="617"/>
      <c r="I45" s="617"/>
      <c r="J45" s="617"/>
      <c r="K45" s="617"/>
      <c r="L45" s="617"/>
      <c r="M45" s="617"/>
      <c r="N45" s="617"/>
      <c r="O45" s="617"/>
      <c r="P45" s="617"/>
      <c r="Q45" s="617"/>
      <c r="R45" s="617"/>
      <c r="S45" s="617"/>
      <c r="T45" s="617"/>
      <c r="U45" s="617"/>
      <c r="V45" s="617"/>
      <c r="W45" s="617"/>
      <c r="X45" s="617"/>
    </row>
    <row r="46" spans="1:24">
      <c r="A46" s="617"/>
      <c r="B46" s="617"/>
      <c r="C46" s="617"/>
      <c r="D46" s="617"/>
      <c r="E46" s="617"/>
      <c r="F46" s="617"/>
      <c r="G46" s="617"/>
      <c r="H46" s="617"/>
      <c r="I46" s="617"/>
      <c r="J46" s="617"/>
      <c r="K46" s="617"/>
      <c r="L46" s="617"/>
      <c r="M46" s="617"/>
      <c r="N46" s="617"/>
      <c r="O46" s="617"/>
      <c r="P46" s="617"/>
      <c r="Q46" s="617"/>
      <c r="R46" s="617"/>
      <c r="S46" s="617"/>
      <c r="T46" s="617"/>
      <c r="U46" s="617"/>
      <c r="V46" s="617"/>
      <c r="W46" s="617"/>
      <c r="X46" s="617"/>
    </row>
    <row r="47" spans="1:24">
      <c r="A47" s="617"/>
      <c r="B47" s="617"/>
      <c r="C47" s="617"/>
      <c r="D47" s="617"/>
      <c r="E47" s="617"/>
      <c r="F47" s="617"/>
      <c r="G47" s="617"/>
      <c r="H47" s="617"/>
      <c r="I47" s="617"/>
      <c r="J47" s="617"/>
      <c r="K47" s="617"/>
      <c r="L47" s="617"/>
      <c r="M47" s="617"/>
      <c r="N47" s="617"/>
      <c r="O47" s="617"/>
      <c r="P47" s="617"/>
      <c r="Q47" s="617"/>
      <c r="R47" s="617"/>
      <c r="S47" s="617"/>
      <c r="T47" s="617"/>
      <c r="U47" s="617"/>
      <c r="V47" s="617"/>
      <c r="W47" s="617"/>
      <c r="X47" s="617"/>
    </row>
    <row r="48" spans="1:24">
      <c r="A48" s="617"/>
      <c r="B48" s="617"/>
      <c r="C48" s="617"/>
      <c r="D48" s="617"/>
      <c r="E48" s="617"/>
      <c r="F48" s="617"/>
      <c r="G48" s="617"/>
      <c r="H48" s="617"/>
      <c r="I48" s="617"/>
      <c r="J48" s="617"/>
      <c r="K48" s="617"/>
      <c r="L48" s="617"/>
      <c r="M48" s="617"/>
      <c r="N48" s="617"/>
      <c r="O48" s="617"/>
      <c r="P48" s="617"/>
      <c r="Q48" s="617"/>
      <c r="R48" s="617"/>
      <c r="S48" s="617"/>
      <c r="T48" s="617"/>
      <c r="U48" s="617"/>
      <c r="V48" s="617"/>
      <c r="W48" s="617"/>
      <c r="X48" s="617"/>
    </row>
    <row r="49" spans="1:24">
      <c r="A49" s="617"/>
      <c r="B49" s="617"/>
      <c r="C49" s="617"/>
      <c r="D49" s="617"/>
      <c r="E49" s="617"/>
      <c r="F49" s="617"/>
      <c r="G49" s="617"/>
      <c r="H49" s="617"/>
      <c r="I49" s="617"/>
      <c r="J49" s="617"/>
      <c r="K49" s="617"/>
      <c r="L49" s="617"/>
      <c r="M49" s="617"/>
      <c r="N49" s="617"/>
      <c r="O49" s="617"/>
      <c r="P49" s="617"/>
      <c r="Q49" s="617"/>
      <c r="R49" s="617"/>
      <c r="S49" s="617"/>
      <c r="T49" s="617"/>
      <c r="U49" s="617"/>
      <c r="V49" s="617"/>
      <c r="W49" s="617"/>
      <c r="X49" s="617"/>
    </row>
    <row r="50" spans="1:24">
      <c r="A50" s="617"/>
      <c r="B50" s="617"/>
      <c r="C50" s="617"/>
      <c r="D50" s="617"/>
      <c r="E50" s="617"/>
      <c r="F50" s="617"/>
      <c r="G50" s="617"/>
      <c r="H50" s="617"/>
      <c r="I50" s="617"/>
      <c r="J50" s="617"/>
      <c r="K50" s="617"/>
      <c r="L50" s="617"/>
      <c r="M50" s="617"/>
      <c r="N50" s="617"/>
      <c r="O50" s="617"/>
      <c r="P50" s="617"/>
      <c r="Q50" s="617"/>
      <c r="R50" s="617"/>
      <c r="S50" s="617"/>
      <c r="T50" s="617"/>
      <c r="U50" s="617"/>
      <c r="V50" s="617"/>
      <c r="W50" s="617"/>
      <c r="X50" s="617"/>
    </row>
    <row r="51" spans="1:24">
      <c r="A51" s="617"/>
      <c r="B51" s="617"/>
      <c r="C51" s="617"/>
      <c r="D51" s="617"/>
      <c r="E51" s="617"/>
      <c r="F51" s="617"/>
      <c r="G51" s="617"/>
      <c r="H51" s="617"/>
      <c r="I51" s="617"/>
      <c r="J51" s="617"/>
      <c r="K51" s="617"/>
      <c r="L51" s="617"/>
      <c r="M51" s="617"/>
      <c r="N51" s="617"/>
      <c r="O51" s="617"/>
      <c r="P51" s="617"/>
      <c r="Q51" s="617"/>
      <c r="R51" s="617"/>
      <c r="S51" s="617"/>
      <c r="T51" s="617"/>
      <c r="U51" s="617"/>
      <c r="V51" s="617"/>
      <c r="W51" s="617"/>
      <c r="X51" s="617"/>
    </row>
    <row r="52" spans="1:24">
      <c r="A52" s="617"/>
      <c r="B52" s="617"/>
      <c r="C52" s="617"/>
      <c r="D52" s="617"/>
      <c r="E52" s="617"/>
      <c r="F52" s="617"/>
      <c r="G52" s="617"/>
      <c r="H52" s="617"/>
      <c r="I52" s="617"/>
      <c r="J52" s="617"/>
      <c r="K52" s="617"/>
      <c r="L52" s="617"/>
      <c r="M52" s="617"/>
      <c r="N52" s="617"/>
      <c r="O52" s="617"/>
      <c r="P52" s="617"/>
      <c r="Q52" s="617"/>
      <c r="R52" s="617"/>
      <c r="S52" s="617"/>
      <c r="T52" s="617"/>
      <c r="U52" s="617"/>
      <c r="V52" s="617"/>
      <c r="W52" s="617"/>
      <c r="X52" s="617"/>
    </row>
    <row r="53" spans="1:24">
      <c r="A53" s="617"/>
      <c r="B53" s="617"/>
      <c r="C53" s="617"/>
      <c r="D53" s="617"/>
      <c r="E53" s="617"/>
      <c r="F53" s="617"/>
      <c r="G53" s="617"/>
      <c r="H53" s="617"/>
      <c r="I53" s="617"/>
      <c r="J53" s="617"/>
      <c r="K53" s="617"/>
      <c r="L53" s="617"/>
      <c r="M53" s="617"/>
      <c r="N53" s="617"/>
      <c r="O53" s="617"/>
      <c r="P53" s="617"/>
      <c r="Q53" s="617"/>
      <c r="R53" s="617"/>
      <c r="S53" s="617"/>
      <c r="T53" s="617"/>
      <c r="U53" s="617"/>
      <c r="V53" s="617"/>
      <c r="W53" s="617"/>
      <c r="X53" s="617"/>
    </row>
    <row r="55" spans="1:24">
      <c r="A55" t="s">
        <v>96</v>
      </c>
    </row>
    <row r="57" spans="1:24">
      <c r="A57" s="617" t="s">
        <v>86</v>
      </c>
      <c r="B57" s="617"/>
      <c r="C57" s="617" t="s">
        <v>97</v>
      </c>
      <c r="D57" s="617"/>
      <c r="E57" s="617"/>
      <c r="F57" s="617"/>
      <c r="G57" s="617"/>
      <c r="H57" s="618" t="s">
        <v>95</v>
      </c>
      <c r="I57" s="618"/>
    </row>
    <row r="58" spans="1:24">
      <c r="A58" s="617"/>
      <c r="B58" s="617"/>
      <c r="C58" s="617"/>
      <c r="D58" s="617"/>
      <c r="E58" s="617"/>
      <c r="F58" s="617"/>
      <c r="G58" s="617"/>
      <c r="H58" s="618"/>
      <c r="I58" s="618"/>
    </row>
    <row r="59" spans="1:24">
      <c r="A59" s="617"/>
      <c r="B59" s="617"/>
      <c r="C59" s="617"/>
      <c r="D59" s="617"/>
      <c r="E59" s="617"/>
      <c r="F59" s="617"/>
      <c r="G59" s="617"/>
      <c r="H59" s="617"/>
      <c r="I59" s="617"/>
    </row>
    <row r="60" spans="1:24">
      <c r="A60" s="617"/>
      <c r="B60" s="617"/>
      <c r="C60" s="617"/>
      <c r="D60" s="617"/>
      <c r="E60" s="617"/>
      <c r="F60" s="617"/>
      <c r="G60" s="617"/>
      <c r="H60" s="617"/>
      <c r="I60" s="617"/>
    </row>
    <row r="61" spans="1:24">
      <c r="A61" s="617"/>
      <c r="B61" s="617"/>
      <c r="C61" s="617"/>
      <c r="D61" s="617"/>
      <c r="E61" s="617"/>
      <c r="F61" s="617"/>
      <c r="G61" s="617"/>
      <c r="H61" s="617"/>
      <c r="I61" s="617"/>
    </row>
  </sheetData>
  <mergeCells count="298">
    <mergeCell ref="A1:B3"/>
    <mergeCell ref="C1:F3"/>
    <mergeCell ref="G1:H3"/>
    <mergeCell ref="I1:J3"/>
    <mergeCell ref="K1:L3"/>
    <mergeCell ref="G4:H5"/>
    <mergeCell ref="I4:J5"/>
    <mergeCell ref="S6:T7"/>
    <mergeCell ref="U6:V7"/>
    <mergeCell ref="K4:L5"/>
    <mergeCell ref="M4:N5"/>
    <mergeCell ref="O4:P5"/>
    <mergeCell ref="Q4:R5"/>
    <mergeCell ref="S4:T5"/>
    <mergeCell ref="U4:V5"/>
    <mergeCell ref="A4:B5"/>
    <mergeCell ref="W6:X7"/>
    <mergeCell ref="M1:N3"/>
    <mergeCell ref="O1:P3"/>
    <mergeCell ref="Q1:R3"/>
    <mergeCell ref="S1:T3"/>
    <mergeCell ref="U1:V3"/>
    <mergeCell ref="W1:X3"/>
    <mergeCell ref="A12:B13"/>
    <mergeCell ref="C12:F13"/>
    <mergeCell ref="G12:H13"/>
    <mergeCell ref="I12:J13"/>
    <mergeCell ref="K12:L13"/>
    <mergeCell ref="M12:N13"/>
    <mergeCell ref="O12:P13"/>
    <mergeCell ref="W4:X5"/>
    <mergeCell ref="C4:F5"/>
    <mergeCell ref="A6:B7"/>
    <mergeCell ref="C6:F7"/>
    <mergeCell ref="G6:H7"/>
    <mergeCell ref="I6:J7"/>
    <mergeCell ref="K6:L7"/>
    <mergeCell ref="M6:N7"/>
    <mergeCell ref="O6:P7"/>
    <mergeCell ref="Q6:R7"/>
    <mergeCell ref="Q8:R9"/>
    <mergeCell ref="S8:T9"/>
    <mergeCell ref="U8:V9"/>
    <mergeCell ref="W8:X9"/>
    <mergeCell ref="A10:B11"/>
    <mergeCell ref="C10:F11"/>
    <mergeCell ref="G10:H11"/>
    <mergeCell ref="I10:J11"/>
    <mergeCell ref="K10:L11"/>
    <mergeCell ref="M10:N11"/>
    <mergeCell ref="A8:B9"/>
    <mergeCell ref="C8:F9"/>
    <mergeCell ref="G8:H9"/>
    <mergeCell ref="I8:J9"/>
    <mergeCell ref="K8:L9"/>
    <mergeCell ref="M8:N9"/>
    <mergeCell ref="O8:P9"/>
    <mergeCell ref="Q12:R13"/>
    <mergeCell ref="S12:T13"/>
    <mergeCell ref="U12:V13"/>
    <mergeCell ref="W12:X13"/>
    <mergeCell ref="O10:P11"/>
    <mergeCell ref="Q10:R11"/>
    <mergeCell ref="S10:T11"/>
    <mergeCell ref="U10:V11"/>
    <mergeCell ref="W10:X11"/>
    <mergeCell ref="A16:B17"/>
    <mergeCell ref="C16:F17"/>
    <mergeCell ref="G16:H17"/>
    <mergeCell ref="I16:J17"/>
    <mergeCell ref="K16:L17"/>
    <mergeCell ref="A14:B15"/>
    <mergeCell ref="C14:F15"/>
    <mergeCell ref="G14:H15"/>
    <mergeCell ref="I14:J15"/>
    <mergeCell ref="K14:L15"/>
    <mergeCell ref="M16:N17"/>
    <mergeCell ref="O16:P17"/>
    <mergeCell ref="Q16:R17"/>
    <mergeCell ref="S16:T17"/>
    <mergeCell ref="U16:V17"/>
    <mergeCell ref="W16:X17"/>
    <mergeCell ref="O14:P15"/>
    <mergeCell ref="Q14:R15"/>
    <mergeCell ref="S14:T15"/>
    <mergeCell ref="U14:V15"/>
    <mergeCell ref="W14:X15"/>
    <mergeCell ref="M14:N15"/>
    <mergeCell ref="A20:B21"/>
    <mergeCell ref="C20:F21"/>
    <mergeCell ref="G20:H21"/>
    <mergeCell ref="I20:J21"/>
    <mergeCell ref="K20:L21"/>
    <mergeCell ref="A18:B19"/>
    <mergeCell ref="C18:F19"/>
    <mergeCell ref="G18:H19"/>
    <mergeCell ref="I18:J19"/>
    <mergeCell ref="K18:L19"/>
    <mergeCell ref="M20:N21"/>
    <mergeCell ref="O20:P21"/>
    <mergeCell ref="Q20:R21"/>
    <mergeCell ref="S20:T21"/>
    <mergeCell ref="U20:V21"/>
    <mergeCell ref="W20:X21"/>
    <mergeCell ref="O18:P19"/>
    <mergeCell ref="Q18:R19"/>
    <mergeCell ref="S18:T19"/>
    <mergeCell ref="U18:V19"/>
    <mergeCell ref="W18:X19"/>
    <mergeCell ref="M18:N19"/>
    <mergeCell ref="A24:B25"/>
    <mergeCell ref="C24:F25"/>
    <mergeCell ref="G24:H25"/>
    <mergeCell ref="I24:J25"/>
    <mergeCell ref="K24:L25"/>
    <mergeCell ref="A22:B23"/>
    <mergeCell ref="C22:F23"/>
    <mergeCell ref="G22:H23"/>
    <mergeCell ref="I22:J23"/>
    <mergeCell ref="K22:L23"/>
    <mergeCell ref="M24:N25"/>
    <mergeCell ref="O24:P25"/>
    <mergeCell ref="Q24:R25"/>
    <mergeCell ref="S24:T25"/>
    <mergeCell ref="U24:V25"/>
    <mergeCell ref="W24:X25"/>
    <mergeCell ref="O22:P23"/>
    <mergeCell ref="Q22:R23"/>
    <mergeCell ref="S22:T23"/>
    <mergeCell ref="U22:V23"/>
    <mergeCell ref="W22:X23"/>
    <mergeCell ref="M22:N23"/>
    <mergeCell ref="A28:B29"/>
    <mergeCell ref="C28:F29"/>
    <mergeCell ref="G28:H29"/>
    <mergeCell ref="I28:J29"/>
    <mergeCell ref="K28:L29"/>
    <mergeCell ref="A26:B27"/>
    <mergeCell ref="C26:F27"/>
    <mergeCell ref="G26:H27"/>
    <mergeCell ref="I26:J27"/>
    <mergeCell ref="K26:L27"/>
    <mergeCell ref="M28:N29"/>
    <mergeCell ref="O28:P29"/>
    <mergeCell ref="Q28:R29"/>
    <mergeCell ref="S28:T29"/>
    <mergeCell ref="U28:V29"/>
    <mergeCell ref="W28:X29"/>
    <mergeCell ref="O26:P27"/>
    <mergeCell ref="Q26:R27"/>
    <mergeCell ref="S26:T27"/>
    <mergeCell ref="U26:V27"/>
    <mergeCell ref="W26:X27"/>
    <mergeCell ref="M26:N27"/>
    <mergeCell ref="A32:B33"/>
    <mergeCell ref="C32:F33"/>
    <mergeCell ref="G32:H33"/>
    <mergeCell ref="I32:J33"/>
    <mergeCell ref="K32:L33"/>
    <mergeCell ref="A30:B31"/>
    <mergeCell ref="C30:F31"/>
    <mergeCell ref="G30:H31"/>
    <mergeCell ref="I30:J31"/>
    <mergeCell ref="K30:L31"/>
    <mergeCell ref="M32:N33"/>
    <mergeCell ref="O32:P33"/>
    <mergeCell ref="Q32:R33"/>
    <mergeCell ref="S32:T33"/>
    <mergeCell ref="U32:V33"/>
    <mergeCell ref="W32:X33"/>
    <mergeCell ref="O30:P31"/>
    <mergeCell ref="Q30:R31"/>
    <mergeCell ref="S30:T31"/>
    <mergeCell ref="U30:V31"/>
    <mergeCell ref="W30:X31"/>
    <mergeCell ref="M30:N31"/>
    <mergeCell ref="A36:B37"/>
    <mergeCell ref="C36:F37"/>
    <mergeCell ref="G36:H37"/>
    <mergeCell ref="I36:J37"/>
    <mergeCell ref="K36:L37"/>
    <mergeCell ref="A34:B35"/>
    <mergeCell ref="C34:F35"/>
    <mergeCell ref="G34:H35"/>
    <mergeCell ref="I34:J35"/>
    <mergeCell ref="K34:L35"/>
    <mergeCell ref="M36:N37"/>
    <mergeCell ref="O36:P37"/>
    <mergeCell ref="Q36:R37"/>
    <mergeCell ref="S36:T37"/>
    <mergeCell ref="U36:V37"/>
    <mergeCell ref="W36:X37"/>
    <mergeCell ref="O34:P35"/>
    <mergeCell ref="Q34:R35"/>
    <mergeCell ref="S34:T35"/>
    <mergeCell ref="U34:V35"/>
    <mergeCell ref="W34:X35"/>
    <mergeCell ref="M34:N35"/>
    <mergeCell ref="A40:B41"/>
    <mergeCell ref="C40:F41"/>
    <mergeCell ref="G40:H41"/>
    <mergeCell ref="I40:J41"/>
    <mergeCell ref="K40:L41"/>
    <mergeCell ref="A38:B39"/>
    <mergeCell ref="C38:F39"/>
    <mergeCell ref="G38:H39"/>
    <mergeCell ref="I38:J39"/>
    <mergeCell ref="K38:L39"/>
    <mergeCell ref="M40:N41"/>
    <mergeCell ref="O40:P41"/>
    <mergeCell ref="Q40:R41"/>
    <mergeCell ref="S40:T41"/>
    <mergeCell ref="U40:V41"/>
    <mergeCell ref="W40:X41"/>
    <mergeCell ref="O38:P39"/>
    <mergeCell ref="Q38:R39"/>
    <mergeCell ref="S38:T39"/>
    <mergeCell ref="U38:V39"/>
    <mergeCell ref="W38:X39"/>
    <mergeCell ref="M38:N39"/>
    <mergeCell ref="A44:B45"/>
    <mergeCell ref="C44:F45"/>
    <mergeCell ref="G44:H45"/>
    <mergeCell ref="I44:J45"/>
    <mergeCell ref="K44:L45"/>
    <mergeCell ref="A42:B43"/>
    <mergeCell ref="C42:F43"/>
    <mergeCell ref="G42:H43"/>
    <mergeCell ref="I42:J43"/>
    <mergeCell ref="K42:L43"/>
    <mergeCell ref="M44:N45"/>
    <mergeCell ref="O44:P45"/>
    <mergeCell ref="Q44:R45"/>
    <mergeCell ref="S44:T45"/>
    <mergeCell ref="U44:V45"/>
    <mergeCell ref="W44:X45"/>
    <mergeCell ref="O42:P43"/>
    <mergeCell ref="Q42:R43"/>
    <mergeCell ref="S42:T43"/>
    <mergeCell ref="U42:V43"/>
    <mergeCell ref="W42:X43"/>
    <mergeCell ref="M42:N43"/>
    <mergeCell ref="A48:B49"/>
    <mergeCell ref="C48:F49"/>
    <mergeCell ref="G48:H49"/>
    <mergeCell ref="I48:J49"/>
    <mergeCell ref="K48:L49"/>
    <mergeCell ref="A46:B47"/>
    <mergeCell ref="C46:F47"/>
    <mergeCell ref="G46:H47"/>
    <mergeCell ref="I46:J47"/>
    <mergeCell ref="K46:L47"/>
    <mergeCell ref="M48:N49"/>
    <mergeCell ref="O48:P49"/>
    <mergeCell ref="Q48:R49"/>
    <mergeCell ref="S48:T49"/>
    <mergeCell ref="U48:V49"/>
    <mergeCell ref="W48:X49"/>
    <mergeCell ref="O46:P47"/>
    <mergeCell ref="Q46:R47"/>
    <mergeCell ref="S46:T47"/>
    <mergeCell ref="U46:V47"/>
    <mergeCell ref="W46:X47"/>
    <mergeCell ref="M46:N47"/>
    <mergeCell ref="A52:B53"/>
    <mergeCell ref="C52:F53"/>
    <mergeCell ref="G52:H53"/>
    <mergeCell ref="I52:J53"/>
    <mergeCell ref="K52:L53"/>
    <mergeCell ref="A50:B51"/>
    <mergeCell ref="C50:F51"/>
    <mergeCell ref="G50:H51"/>
    <mergeCell ref="I50:J51"/>
    <mergeCell ref="K50:L51"/>
    <mergeCell ref="M52:N53"/>
    <mergeCell ref="O52:P53"/>
    <mergeCell ref="Q52:R53"/>
    <mergeCell ref="S52:T53"/>
    <mergeCell ref="U52:V53"/>
    <mergeCell ref="W52:X53"/>
    <mergeCell ref="O50:P51"/>
    <mergeCell ref="Q50:R51"/>
    <mergeCell ref="S50:T51"/>
    <mergeCell ref="U50:V51"/>
    <mergeCell ref="W50:X51"/>
    <mergeCell ref="M50:N51"/>
    <mergeCell ref="A60:B60"/>
    <mergeCell ref="C60:G60"/>
    <mergeCell ref="H60:I60"/>
    <mergeCell ref="A61:B61"/>
    <mergeCell ref="C61:G61"/>
    <mergeCell ref="H61:I61"/>
    <mergeCell ref="A57:B58"/>
    <mergeCell ref="C57:G58"/>
    <mergeCell ref="H57:I58"/>
    <mergeCell ref="A59:B59"/>
    <mergeCell ref="C59:G59"/>
    <mergeCell ref="H59:I5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4.4"/>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4.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4.4"/>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4.4"/>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4.4"/>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Monitoreo_Seguimento_Evaluación</vt:lpstr>
      <vt:lpstr>PINAR</vt:lpstr>
      <vt:lpstr>PLAN-ADQUISICIONES</vt:lpstr>
      <vt:lpstr>PLAN-VACANTES</vt:lpstr>
      <vt:lpstr>PREVISION-RECURSOS-HUMANOS</vt:lpstr>
      <vt:lpstr>ESTRATEGICO-TH</vt:lpstr>
      <vt:lpstr>INS-CAPACITACIONES</vt:lpstr>
      <vt:lpstr>INCENTIVOS-INSTITUCIONALES</vt:lpstr>
      <vt:lpstr>SG-SST</vt:lpstr>
      <vt:lpstr>ANTICORRUPCION</vt:lpstr>
      <vt:lpstr>PETI</vt:lpstr>
      <vt:lpstr>TRATAMIENTO-PRIVACIDAD-INFORMAC</vt:lpstr>
      <vt:lpstr>SEGURIDAD INFORMACION</vt:lpstr>
      <vt:lpstr>Monitoreo_Seguimento_Evaluación!Área_de_impresión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dc:creator>
  <cp:lastModifiedBy>GJ OMAÑA</cp:lastModifiedBy>
  <cp:lastPrinted>2017-09-03T02:10:22Z</cp:lastPrinted>
  <dcterms:created xsi:type="dcterms:W3CDTF">2017-01-17T16:11:32Z</dcterms:created>
  <dcterms:modified xsi:type="dcterms:W3CDTF">2020-11-09T15:23:40Z</dcterms:modified>
</cp:coreProperties>
</file>